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00" windowHeight="8730" activeTab="0"/>
  </bookViews>
  <sheets>
    <sheet name="tab 12" sheetId="1" r:id="rId1"/>
  </sheets>
  <definedNames>
    <definedName name="_xlnm.Print_Area" localSheetId="0">'tab 12'!$A$1:$P$45</definedName>
  </definedNames>
  <calcPr fullCalcOnLoad="1"/>
</workbook>
</file>

<file path=xl/sharedStrings.xml><?xml version="1.0" encoding="utf-8"?>
<sst xmlns="http://schemas.openxmlformats.org/spreadsheetml/2006/main" count="47" uniqueCount="45">
  <si>
    <t xml:space="preserve"> </t>
  </si>
  <si>
    <t>Crop</t>
  </si>
  <si>
    <t>Southeast</t>
  </si>
  <si>
    <t>Southwest</t>
  </si>
  <si>
    <t>Virginia &amp; Carolina</t>
  </si>
  <si>
    <t>United</t>
  </si>
  <si>
    <t>year</t>
  </si>
  <si>
    <t>AL</t>
  </si>
  <si>
    <t>FL</t>
  </si>
  <si>
    <t>GA</t>
  </si>
  <si>
    <t>SC</t>
  </si>
  <si>
    <t>Total 1/</t>
  </si>
  <si>
    <t>OK</t>
  </si>
  <si>
    <t>TX</t>
  </si>
  <si>
    <t>NM</t>
  </si>
  <si>
    <t>Total</t>
  </si>
  <si>
    <t>VA</t>
  </si>
  <si>
    <t>NC</t>
  </si>
  <si>
    <t>States</t>
  </si>
  <si>
    <t>1,000 acres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</si>
  <si>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</si>
  <si>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</si>
  <si>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</si>
  <si>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</si>
  <si>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</si>
  <si>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</si>
  <si>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</si>
  <si>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</si>
  <si>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</si>
  <si>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</si>
  <si>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</si>
  <si>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</si>
  <si>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</si>
  <si>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</si>
  <si>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</si>
  <si>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</si>
  <si>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</si>
  <si>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</si>
  <si>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</si>
  <si>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</si>
  <si>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Table 12--Peanuts:  Planted acreage, by State and region, 1980-2016</t>
  </si>
  <si>
    <t>Total 2/</t>
  </si>
  <si>
    <t>1/ Includes Mississippi. 2/ Includes Arkansas.</t>
  </si>
  <si>
    <r>
      <t xml:space="preserve">Source: USDA, Economic Research Service using data from USDA, National Agricultural Statistics Service, </t>
    </r>
    <r>
      <rPr>
        <i/>
        <sz val="8"/>
        <rFont val="Helvetica"/>
        <family val="0"/>
      </rPr>
      <t>Crop Production</t>
    </r>
    <r>
      <rPr>
        <sz val="8"/>
        <rFont val="Helvetica"/>
        <family val="2"/>
      </rPr>
      <t>.</t>
    </r>
  </si>
  <si>
    <t>Last updated: March 29, 2017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</si>
</sst>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__)"/>
    <numFmt numFmtId="165" formatCode="#,##0.0_)"/>
    <numFmt numFmtId="166" formatCode="0.0"/>
    <numFmt numFmtId="167" formatCode="#,##0___________________)"/>
  </numFmts>
  <fonts count="39">
    <font>
      <sz val="8"/>
      <name val="Helvetica"/>
      <family val="0"/>
    </font>
    <font>
      <sz val="11"/>
      <color indexed="8"/>
      <name val="Calibri"/>
      <family val="2"/>
    </font>
    <font>
      <i/>
      <sz val="8"/>
      <name val="Helvetica"/>
      <family val="0"/>
    </font>
    <font>
      <i/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16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0" xfId="0" applyFont="1" applyBorder="1" applyAlignment="1" quotePrefix="1">
      <alignment horizontal="left"/>
    </xf>
    <xf numFmtId="165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0" xfId="56" applyFont="1" applyAlignment="1" applyProtection="1" quotePrefix="1">
      <alignment horizontal="right" vertical="top" wrapText="1" readingOrder="1"/>
      <protection locked="0"/>
    </xf>
    <xf numFmtId="164" fontId="0" fillId="0" borderId="10" xfId="0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7" fontId="0" fillId="0" borderId="0" xfId="0" applyNumberForma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abSelected="1" workbookViewId="0" topLeftCell="A1">
      <selection activeCell="A1" sqref="A1"/>
    </sheetView>
  </sheetViews>
  <sheetFormatPr defaultColWidth="9.33203125" defaultRowHeight="10.5"/>
  <cols>
    <col min="1" max="1" width="7.5" style="0" customWidth="1"/>
    <col min="2" max="6" width="8.5" style="0" customWidth="1"/>
    <col min="7" max="7" width="0.65625" style="0" customWidth="1"/>
    <col min="8" max="11" width="8.5" style="0" customWidth="1"/>
    <col min="12" max="12" width="0.65625" style="0" customWidth="1"/>
    <col min="13" max="16" width="8.5" style="0" customWidth="1"/>
  </cols>
  <sheetData>
    <row r="1" spans="1:16" ht="11.25">
      <c r="A1" s="1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 t="s">
        <v>0</v>
      </c>
      <c r="O1" s="2"/>
      <c r="P1" s="2" t="s">
        <v>0</v>
      </c>
    </row>
    <row r="2" spans="1:16" ht="11.25">
      <c r="A2" t="s">
        <v>1</v>
      </c>
      <c r="B2" s="25" t="s">
        <v>2</v>
      </c>
      <c r="C2" s="25"/>
      <c r="D2" s="25"/>
      <c r="E2" s="25"/>
      <c r="F2" s="25"/>
      <c r="H2" s="25" t="s">
        <v>3</v>
      </c>
      <c r="I2" s="25"/>
      <c r="J2" s="25"/>
      <c r="K2" s="25"/>
      <c r="M2" s="25" t="s">
        <v>4</v>
      </c>
      <c r="N2" s="25"/>
      <c r="O2" s="25"/>
      <c r="P2" s="3" t="s">
        <v>5</v>
      </c>
    </row>
    <row r="3" spans="1:16" ht="11.25">
      <c r="A3" s="2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4"/>
      <c r="H3" s="4" t="s">
        <v>12</v>
      </c>
      <c r="I3" s="4" t="s">
        <v>13</v>
      </c>
      <c r="J3" s="4" t="s">
        <v>14</v>
      </c>
      <c r="K3" s="4" t="s">
        <v>41</v>
      </c>
      <c r="L3" s="4"/>
      <c r="M3" s="4" t="s">
        <v>16</v>
      </c>
      <c r="N3" s="4" t="s">
        <v>17</v>
      </c>
      <c r="O3" s="4" t="s">
        <v>15</v>
      </c>
      <c r="P3" s="4" t="s">
        <v>18</v>
      </c>
    </row>
    <row r="4" spans="1:16" ht="11.25">
      <c r="A4" t="s">
        <v>0</v>
      </c>
      <c r="B4" s="26" t="s">
        <v>19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2:16" ht="11.2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7" ht="11.25">
      <c r="A6" t="s">
        <v>20</v>
      </c>
      <c r="B6" s="6">
        <v>209</v>
      </c>
      <c r="C6" s="6">
        <v>65</v>
      </c>
      <c r="D6" s="6">
        <v>530</v>
      </c>
      <c r="E6" s="6">
        <v>15</v>
      </c>
      <c r="F6" s="7">
        <f aca="true" t="shared" si="0" ref="F6:F28">SUM(B6:E6)</f>
        <v>819</v>
      </c>
      <c r="G6" s="6"/>
      <c r="H6" s="6">
        <v>123</v>
      </c>
      <c r="I6" s="6">
        <v>290</v>
      </c>
      <c r="J6" s="6">
        <v>8.9</v>
      </c>
      <c r="K6" s="6">
        <f aca="true" t="shared" si="1" ref="K6:K40">SUM(H6:J6)</f>
        <v>421.9</v>
      </c>
      <c r="L6" s="6"/>
      <c r="M6" s="6">
        <v>104</v>
      </c>
      <c r="N6" s="6">
        <v>169</v>
      </c>
      <c r="O6" s="6">
        <f aca="true" t="shared" si="2" ref="O6:O28">SUM(M6:N6)</f>
        <v>273</v>
      </c>
      <c r="P6" s="7">
        <v>1521.4</v>
      </c>
      <c r="Q6" s="8"/>
    </row>
    <row r="7" spans="1:17" ht="11.25">
      <c r="A7" t="s">
        <v>21</v>
      </c>
      <c r="B7" s="6">
        <v>224</v>
      </c>
      <c r="C7" s="6">
        <v>69</v>
      </c>
      <c r="D7" s="6">
        <v>570</v>
      </c>
      <c r="E7" s="6">
        <v>15</v>
      </c>
      <c r="F7" s="7">
        <f t="shared" si="0"/>
        <v>878</v>
      </c>
      <c r="G7" s="6"/>
      <c r="H7" s="6">
        <v>95</v>
      </c>
      <c r="I7" s="6">
        <v>244</v>
      </c>
      <c r="J7" s="6">
        <v>10</v>
      </c>
      <c r="K7" s="6">
        <f t="shared" si="1"/>
        <v>349</v>
      </c>
      <c r="L7" s="6"/>
      <c r="M7" s="6">
        <v>105</v>
      </c>
      <c r="N7" s="6">
        <v>175</v>
      </c>
      <c r="O7" s="6">
        <f t="shared" si="2"/>
        <v>280</v>
      </c>
      <c r="P7" s="7">
        <v>1514</v>
      </c>
      <c r="Q7" s="8"/>
    </row>
    <row r="8" spans="1:17" ht="11.25">
      <c r="A8" t="s">
        <v>22</v>
      </c>
      <c r="B8" s="6">
        <v>179</v>
      </c>
      <c r="C8" s="6">
        <v>59</v>
      </c>
      <c r="D8" s="6">
        <v>475</v>
      </c>
      <c r="E8" s="6">
        <v>12</v>
      </c>
      <c r="F8" s="7">
        <f t="shared" si="0"/>
        <v>725</v>
      </c>
      <c r="G8" s="6"/>
      <c r="H8" s="6">
        <v>88</v>
      </c>
      <c r="I8" s="6">
        <v>240</v>
      </c>
      <c r="J8" s="6">
        <v>10.4</v>
      </c>
      <c r="K8" s="6">
        <f t="shared" si="1"/>
        <v>338.4</v>
      </c>
      <c r="L8" s="6"/>
      <c r="M8" s="6">
        <v>96</v>
      </c>
      <c r="N8" s="6">
        <v>152</v>
      </c>
      <c r="O8" s="6">
        <f t="shared" si="2"/>
        <v>248</v>
      </c>
      <c r="P8" s="7">
        <v>1311.4</v>
      </c>
      <c r="Q8" s="8"/>
    </row>
    <row r="9" spans="1:17" ht="11.25">
      <c r="A9" t="s">
        <v>23</v>
      </c>
      <c r="B9" s="6">
        <v>182</v>
      </c>
      <c r="C9" s="6">
        <v>69</v>
      </c>
      <c r="D9" s="6">
        <v>567</v>
      </c>
      <c r="E9" s="6">
        <v>13</v>
      </c>
      <c r="F9" s="7">
        <f t="shared" si="0"/>
        <v>831</v>
      </c>
      <c r="G9" s="6"/>
      <c r="H9" s="6">
        <v>93</v>
      </c>
      <c r="I9" s="6">
        <v>230</v>
      </c>
      <c r="J9" s="6">
        <v>11</v>
      </c>
      <c r="K9" s="6">
        <f t="shared" si="1"/>
        <v>334</v>
      </c>
      <c r="L9" s="6"/>
      <c r="M9" s="6">
        <v>96</v>
      </c>
      <c r="N9" s="6">
        <v>150</v>
      </c>
      <c r="O9" s="6">
        <f t="shared" si="2"/>
        <v>246</v>
      </c>
      <c r="P9" s="7">
        <v>1411</v>
      </c>
      <c r="Q9" s="8"/>
    </row>
    <row r="10" spans="1:17" ht="11.25">
      <c r="A10" t="s">
        <v>24</v>
      </c>
      <c r="B10" s="6">
        <v>221</v>
      </c>
      <c r="C10" s="6">
        <v>85</v>
      </c>
      <c r="D10" s="6">
        <v>643</v>
      </c>
      <c r="E10" s="6">
        <v>15</v>
      </c>
      <c r="F10" s="7">
        <f t="shared" si="0"/>
        <v>964</v>
      </c>
      <c r="G10" s="6"/>
      <c r="H10" s="6">
        <v>93</v>
      </c>
      <c r="I10" s="6">
        <v>232</v>
      </c>
      <c r="J10" s="6">
        <v>14.6</v>
      </c>
      <c r="K10" s="6">
        <f t="shared" si="1"/>
        <v>339.6</v>
      </c>
      <c r="L10" s="6"/>
      <c r="M10" s="6">
        <v>98</v>
      </c>
      <c r="N10" s="6">
        <v>157</v>
      </c>
      <c r="O10" s="6">
        <f t="shared" si="2"/>
        <v>255</v>
      </c>
      <c r="P10" s="7">
        <v>1558.6</v>
      </c>
      <c r="Q10" s="8"/>
    </row>
    <row r="11" spans="1:17" ht="11.25">
      <c r="A11" t="s">
        <v>25</v>
      </c>
      <c r="B11" s="6">
        <v>201</v>
      </c>
      <c r="C11" s="6">
        <v>80</v>
      </c>
      <c r="D11" s="6">
        <v>595</v>
      </c>
      <c r="E11" s="6">
        <v>12</v>
      </c>
      <c r="F11" s="7">
        <f t="shared" si="0"/>
        <v>888</v>
      </c>
      <c r="G11" s="6"/>
      <c r="H11" s="6">
        <v>87</v>
      </c>
      <c r="I11" s="6">
        <v>252</v>
      </c>
      <c r="J11" s="6">
        <v>12.4</v>
      </c>
      <c r="K11" s="6">
        <f t="shared" si="1"/>
        <v>351.4</v>
      </c>
      <c r="L11" s="6"/>
      <c r="M11" s="6">
        <v>96</v>
      </c>
      <c r="N11" s="6">
        <v>155</v>
      </c>
      <c r="O11" s="6">
        <f t="shared" si="2"/>
        <v>251</v>
      </c>
      <c r="P11" s="7">
        <v>1490.4</v>
      </c>
      <c r="Q11" s="8"/>
    </row>
    <row r="12" spans="1:17" ht="11.25">
      <c r="A12" t="s">
        <v>26</v>
      </c>
      <c r="B12" s="6">
        <v>220</v>
      </c>
      <c r="C12" s="6">
        <v>94</v>
      </c>
      <c r="D12" s="6">
        <v>675</v>
      </c>
      <c r="E12" s="6">
        <v>12</v>
      </c>
      <c r="F12" s="7">
        <f t="shared" si="0"/>
        <v>1001</v>
      </c>
      <c r="G12" s="6"/>
      <c r="H12" s="6">
        <v>92</v>
      </c>
      <c r="I12" s="6">
        <v>225</v>
      </c>
      <c r="J12" s="6">
        <v>12.7</v>
      </c>
      <c r="K12" s="6">
        <f t="shared" si="1"/>
        <v>329.7</v>
      </c>
      <c r="L12" s="6"/>
      <c r="M12" s="6">
        <v>89</v>
      </c>
      <c r="N12" s="6">
        <v>145</v>
      </c>
      <c r="O12" s="6">
        <f t="shared" si="2"/>
        <v>234</v>
      </c>
      <c r="P12" s="7">
        <v>1564.7</v>
      </c>
      <c r="Q12" s="8"/>
    </row>
    <row r="13" spans="1:17" ht="11.25">
      <c r="A13" t="s">
        <v>27</v>
      </c>
      <c r="B13" s="6">
        <v>221</v>
      </c>
      <c r="C13" s="6">
        <v>91</v>
      </c>
      <c r="D13" s="6">
        <v>635</v>
      </c>
      <c r="E13" s="6">
        <v>13</v>
      </c>
      <c r="F13" s="7">
        <f t="shared" si="0"/>
        <v>960</v>
      </c>
      <c r="G13" s="6"/>
      <c r="H13" s="6">
        <v>100</v>
      </c>
      <c r="I13" s="6">
        <v>254</v>
      </c>
      <c r="J13" s="6">
        <v>12.4</v>
      </c>
      <c r="K13" s="6">
        <f t="shared" si="1"/>
        <v>366.4</v>
      </c>
      <c r="L13" s="6"/>
      <c r="M13" s="6">
        <v>91</v>
      </c>
      <c r="N13" s="6">
        <v>150</v>
      </c>
      <c r="O13" s="6">
        <f t="shared" si="2"/>
        <v>241</v>
      </c>
      <c r="P13" s="7">
        <v>1567.4</v>
      </c>
      <c r="Q13" s="8"/>
    </row>
    <row r="14" spans="1:17" ht="11.25">
      <c r="A14" t="s">
        <v>28</v>
      </c>
      <c r="B14" s="6">
        <v>237</v>
      </c>
      <c r="C14" s="6">
        <v>98</v>
      </c>
      <c r="D14" s="6">
        <v>690</v>
      </c>
      <c r="E14" s="6">
        <v>13</v>
      </c>
      <c r="F14" s="7">
        <f t="shared" si="0"/>
        <v>1038</v>
      </c>
      <c r="G14" s="6"/>
      <c r="H14" s="6">
        <v>99</v>
      </c>
      <c r="I14" s="6">
        <v>260</v>
      </c>
      <c r="J14" s="6">
        <v>13.4</v>
      </c>
      <c r="K14" s="6">
        <f t="shared" si="1"/>
        <v>372.4</v>
      </c>
      <c r="L14" s="6"/>
      <c r="M14" s="6">
        <v>92</v>
      </c>
      <c r="N14" s="6">
        <v>155</v>
      </c>
      <c r="O14" s="6">
        <f t="shared" si="2"/>
        <v>247</v>
      </c>
      <c r="P14" s="7">
        <v>1657.4</v>
      </c>
      <c r="Q14" s="8"/>
    </row>
    <row r="15" spans="1:17" ht="11.25">
      <c r="A15" t="s">
        <v>29</v>
      </c>
      <c r="B15" s="6">
        <v>240</v>
      </c>
      <c r="C15" s="6">
        <v>95</v>
      </c>
      <c r="D15" s="6">
        <v>690</v>
      </c>
      <c r="E15" s="6">
        <v>13</v>
      </c>
      <c r="F15" s="7">
        <f t="shared" si="0"/>
        <v>1038</v>
      </c>
      <c r="G15" s="6"/>
      <c r="H15" s="6">
        <v>99</v>
      </c>
      <c r="I15" s="6">
        <v>265</v>
      </c>
      <c r="J15" s="6">
        <v>18.2</v>
      </c>
      <c r="K15" s="6">
        <f t="shared" si="1"/>
        <v>382.2</v>
      </c>
      <c r="L15" s="6"/>
      <c r="M15" s="6">
        <v>92</v>
      </c>
      <c r="N15" s="6">
        <v>153</v>
      </c>
      <c r="O15" s="6">
        <f t="shared" si="2"/>
        <v>245</v>
      </c>
      <c r="P15" s="7">
        <v>1665.2</v>
      </c>
      <c r="Q15" s="8"/>
    </row>
    <row r="16" spans="1:17" ht="11.25">
      <c r="A16" t="s">
        <v>30</v>
      </c>
      <c r="B16" s="6">
        <v>258</v>
      </c>
      <c r="C16" s="6">
        <v>108</v>
      </c>
      <c r="D16" s="6">
        <v>782</v>
      </c>
      <c r="E16" s="6">
        <v>14</v>
      </c>
      <c r="F16" s="7">
        <f t="shared" si="0"/>
        <v>1162</v>
      </c>
      <c r="G16" s="6"/>
      <c r="H16" s="6">
        <v>107</v>
      </c>
      <c r="I16" s="6">
        <v>295</v>
      </c>
      <c r="J16" s="6">
        <v>20</v>
      </c>
      <c r="K16" s="6">
        <f t="shared" si="1"/>
        <v>422</v>
      </c>
      <c r="L16" s="6"/>
      <c r="M16" s="6">
        <v>97</v>
      </c>
      <c r="N16" s="6">
        <v>165</v>
      </c>
      <c r="O16" s="6">
        <f t="shared" si="2"/>
        <v>262</v>
      </c>
      <c r="P16" s="7">
        <v>1846</v>
      </c>
      <c r="Q16" s="8"/>
    </row>
    <row r="17" spans="1:17" ht="11.25">
      <c r="A17" t="s">
        <v>31</v>
      </c>
      <c r="B17" s="6">
        <v>278</v>
      </c>
      <c r="C17" s="6">
        <v>126</v>
      </c>
      <c r="D17" s="6">
        <v>900</v>
      </c>
      <c r="E17" s="6">
        <v>14.5</v>
      </c>
      <c r="F17" s="7">
        <f t="shared" si="0"/>
        <v>1318.5</v>
      </c>
      <c r="G17" s="6"/>
      <c r="H17" s="6">
        <v>110</v>
      </c>
      <c r="I17" s="6">
        <v>330</v>
      </c>
      <c r="J17" s="6">
        <v>22.7</v>
      </c>
      <c r="K17" s="6">
        <f t="shared" si="1"/>
        <v>462.7</v>
      </c>
      <c r="L17" s="6"/>
      <c r="M17" s="6">
        <v>96</v>
      </c>
      <c r="N17" s="6">
        <v>162</v>
      </c>
      <c r="O17" s="6">
        <f t="shared" si="2"/>
        <v>258</v>
      </c>
      <c r="P17" s="7">
        <v>2039.2</v>
      </c>
      <c r="Q17" s="8"/>
    </row>
    <row r="18" spans="1:17" ht="11.25">
      <c r="A18" t="s">
        <v>32</v>
      </c>
      <c r="B18" s="6">
        <v>237</v>
      </c>
      <c r="C18" s="6">
        <v>85</v>
      </c>
      <c r="D18" s="6">
        <v>675</v>
      </c>
      <c r="E18" s="6">
        <v>13.5</v>
      </c>
      <c r="F18" s="7">
        <f t="shared" si="0"/>
        <v>1010.5</v>
      </c>
      <c r="G18" s="6"/>
      <c r="H18" s="6">
        <v>100</v>
      </c>
      <c r="I18" s="6">
        <v>308</v>
      </c>
      <c r="J18" s="6">
        <v>21.1</v>
      </c>
      <c r="K18" s="6">
        <f t="shared" si="1"/>
        <v>429.1</v>
      </c>
      <c r="L18" s="6"/>
      <c r="M18" s="6">
        <v>94</v>
      </c>
      <c r="N18" s="6">
        <v>153</v>
      </c>
      <c r="O18" s="6">
        <f t="shared" si="2"/>
        <v>247</v>
      </c>
      <c r="P18" s="7">
        <v>1686.6</v>
      </c>
      <c r="Q18" s="8"/>
    </row>
    <row r="19" spans="1:17" ht="11.25">
      <c r="A19" t="s">
        <v>33</v>
      </c>
      <c r="B19" s="6">
        <v>240</v>
      </c>
      <c r="C19" s="6">
        <v>98</v>
      </c>
      <c r="D19" s="6">
        <v>702</v>
      </c>
      <c r="E19" s="6">
        <v>14.5</v>
      </c>
      <c r="F19" s="7">
        <f t="shared" si="0"/>
        <v>1054.5</v>
      </c>
      <c r="G19" s="6"/>
      <c r="H19" s="6">
        <v>105</v>
      </c>
      <c r="I19" s="6">
        <v>305</v>
      </c>
      <c r="J19" s="6">
        <v>22</v>
      </c>
      <c r="K19" s="6">
        <f t="shared" si="1"/>
        <v>432</v>
      </c>
      <c r="L19" s="6"/>
      <c r="M19" s="6">
        <v>95</v>
      </c>
      <c r="N19" s="6">
        <v>152</v>
      </c>
      <c r="O19" s="6">
        <f t="shared" si="2"/>
        <v>247</v>
      </c>
      <c r="P19" s="7">
        <v>1733.5</v>
      </c>
      <c r="Q19" s="8"/>
    </row>
    <row r="20" spans="1:17" ht="11.25">
      <c r="A20" t="s">
        <v>34</v>
      </c>
      <c r="B20" s="6">
        <v>223</v>
      </c>
      <c r="C20" s="6">
        <v>92</v>
      </c>
      <c r="D20" s="6">
        <v>652</v>
      </c>
      <c r="E20" s="6">
        <v>13</v>
      </c>
      <c r="F20" s="7">
        <f t="shared" si="0"/>
        <v>980</v>
      </c>
      <c r="G20" s="6"/>
      <c r="H20" s="6">
        <v>102</v>
      </c>
      <c r="I20" s="6">
        <v>295</v>
      </c>
      <c r="J20" s="6">
        <v>21</v>
      </c>
      <c r="K20" s="6">
        <f t="shared" si="1"/>
        <v>418</v>
      </c>
      <c r="L20" s="6"/>
      <c r="M20" s="6">
        <v>92</v>
      </c>
      <c r="N20" s="6">
        <v>151</v>
      </c>
      <c r="O20" s="6">
        <f t="shared" si="2"/>
        <v>243</v>
      </c>
      <c r="P20" s="7">
        <v>1641</v>
      </c>
      <c r="Q20" s="8"/>
    </row>
    <row r="21" spans="1:17" ht="11.25">
      <c r="A21" t="s">
        <v>35</v>
      </c>
      <c r="B21" s="6">
        <v>213</v>
      </c>
      <c r="C21" s="6">
        <v>89</v>
      </c>
      <c r="D21" s="6">
        <v>595</v>
      </c>
      <c r="E21" s="6">
        <v>11.5</v>
      </c>
      <c r="F21" s="7">
        <f t="shared" si="0"/>
        <v>908.5</v>
      </c>
      <c r="G21" s="6"/>
      <c r="H21" s="6">
        <v>100</v>
      </c>
      <c r="I21" s="6">
        <v>275</v>
      </c>
      <c r="J21" s="6">
        <v>20</v>
      </c>
      <c r="K21" s="6">
        <f t="shared" si="1"/>
        <v>395</v>
      </c>
      <c r="L21" s="6"/>
      <c r="M21" s="6">
        <v>90</v>
      </c>
      <c r="N21" s="6">
        <v>144</v>
      </c>
      <c r="O21" s="6">
        <f t="shared" si="2"/>
        <v>234</v>
      </c>
      <c r="P21" s="7">
        <v>1537.5</v>
      </c>
      <c r="Q21" s="8"/>
    </row>
    <row r="22" spans="1:17" ht="11.25">
      <c r="A22" t="s">
        <v>36</v>
      </c>
      <c r="B22" s="6">
        <v>192</v>
      </c>
      <c r="C22" s="6">
        <v>90</v>
      </c>
      <c r="D22" s="6">
        <v>535</v>
      </c>
      <c r="E22" s="6">
        <v>11</v>
      </c>
      <c r="F22" s="7">
        <f t="shared" si="0"/>
        <v>828</v>
      </c>
      <c r="G22" s="6"/>
      <c r="H22" s="6">
        <v>85</v>
      </c>
      <c r="I22" s="6">
        <v>270</v>
      </c>
      <c r="J22" s="6">
        <v>16.5</v>
      </c>
      <c r="K22" s="6">
        <f t="shared" si="1"/>
        <v>371.5</v>
      </c>
      <c r="L22" s="6"/>
      <c r="M22" s="6">
        <v>77</v>
      </c>
      <c r="N22" s="6">
        <v>125</v>
      </c>
      <c r="O22" s="6">
        <f t="shared" si="2"/>
        <v>202</v>
      </c>
      <c r="P22" s="7">
        <v>1401.5</v>
      </c>
      <c r="Q22" s="8"/>
    </row>
    <row r="23" spans="1:17" ht="11.25">
      <c r="A23" t="s">
        <v>37</v>
      </c>
      <c r="B23" s="6">
        <v>194</v>
      </c>
      <c r="C23" s="6">
        <v>92</v>
      </c>
      <c r="D23" s="6">
        <v>520</v>
      </c>
      <c r="E23" s="6">
        <v>11</v>
      </c>
      <c r="F23" s="7">
        <f t="shared" si="0"/>
        <v>817</v>
      </c>
      <c r="G23" s="6"/>
      <c r="H23" s="6">
        <v>79</v>
      </c>
      <c r="I23" s="6">
        <v>320</v>
      </c>
      <c r="J23" s="6">
        <v>18</v>
      </c>
      <c r="K23" s="6">
        <f t="shared" si="1"/>
        <v>417</v>
      </c>
      <c r="L23" s="6"/>
      <c r="M23" s="6">
        <v>76</v>
      </c>
      <c r="N23" s="6">
        <v>124</v>
      </c>
      <c r="O23" s="6">
        <f t="shared" si="2"/>
        <v>200</v>
      </c>
      <c r="P23" s="7">
        <v>1434</v>
      </c>
      <c r="Q23" s="8"/>
    </row>
    <row r="24" spans="1:17" ht="11.25">
      <c r="A24" t="s">
        <v>38</v>
      </c>
      <c r="B24" s="6">
        <v>198</v>
      </c>
      <c r="C24" s="6">
        <v>96</v>
      </c>
      <c r="D24" s="6">
        <v>535</v>
      </c>
      <c r="E24" s="6">
        <v>12</v>
      </c>
      <c r="F24" s="7">
        <f t="shared" si="0"/>
        <v>841</v>
      </c>
      <c r="G24" s="6"/>
      <c r="H24" s="6">
        <v>80</v>
      </c>
      <c r="I24" s="6">
        <v>370</v>
      </c>
      <c r="J24" s="6">
        <v>20</v>
      </c>
      <c r="K24" s="6">
        <f t="shared" si="1"/>
        <v>470</v>
      </c>
      <c r="L24" s="6"/>
      <c r="M24" s="6">
        <v>76</v>
      </c>
      <c r="N24" s="6">
        <v>125</v>
      </c>
      <c r="O24" s="6">
        <f t="shared" si="2"/>
        <v>201</v>
      </c>
      <c r="P24" s="7">
        <v>1521</v>
      </c>
      <c r="Q24" s="8"/>
    </row>
    <row r="25" spans="1:17" ht="11.25">
      <c r="A25" t="s">
        <v>39</v>
      </c>
      <c r="B25" s="6">
        <v>207</v>
      </c>
      <c r="C25" s="6">
        <v>102</v>
      </c>
      <c r="D25" s="6">
        <v>546</v>
      </c>
      <c r="E25" s="6">
        <v>11.5</v>
      </c>
      <c r="F25" s="7">
        <f t="shared" si="0"/>
        <v>866.5</v>
      </c>
      <c r="G25" s="6"/>
      <c r="H25" s="6">
        <v>83</v>
      </c>
      <c r="I25" s="6">
        <v>360</v>
      </c>
      <c r="J25" s="6">
        <v>22</v>
      </c>
      <c r="K25" s="6">
        <f t="shared" si="1"/>
        <v>465</v>
      </c>
      <c r="L25" s="6"/>
      <c r="M25" s="6">
        <v>77</v>
      </c>
      <c r="N25" s="6">
        <v>126</v>
      </c>
      <c r="O25" s="6">
        <f t="shared" si="2"/>
        <v>203</v>
      </c>
      <c r="P25" s="7">
        <v>1534.5</v>
      </c>
      <c r="Q25" s="8"/>
    </row>
    <row r="26" spans="1:17" ht="11.25">
      <c r="A26" s="9">
        <v>2000</v>
      </c>
      <c r="B26" s="10">
        <v>190</v>
      </c>
      <c r="C26" s="10">
        <v>94</v>
      </c>
      <c r="D26" s="10">
        <v>494</v>
      </c>
      <c r="E26" s="10">
        <v>10.5</v>
      </c>
      <c r="F26" s="7">
        <f t="shared" si="0"/>
        <v>788.5</v>
      </c>
      <c r="G26" s="10"/>
      <c r="H26" s="10">
        <v>97</v>
      </c>
      <c r="I26" s="11">
        <v>425</v>
      </c>
      <c r="J26" s="10">
        <v>27.3</v>
      </c>
      <c r="K26" s="10">
        <f t="shared" si="1"/>
        <v>549.3</v>
      </c>
      <c r="L26" s="10"/>
      <c r="M26" s="10">
        <v>76</v>
      </c>
      <c r="N26" s="11">
        <v>123</v>
      </c>
      <c r="O26" s="10">
        <f t="shared" si="2"/>
        <v>199</v>
      </c>
      <c r="P26" s="12">
        <v>1536.8</v>
      </c>
      <c r="Q26" s="8"/>
    </row>
    <row r="27" spans="1:17" ht="11.25">
      <c r="A27" s="9">
        <v>2001</v>
      </c>
      <c r="B27" s="10">
        <v>200</v>
      </c>
      <c r="C27" s="10">
        <v>90</v>
      </c>
      <c r="D27" s="10">
        <v>515</v>
      </c>
      <c r="E27" s="10">
        <v>11</v>
      </c>
      <c r="F27" s="7">
        <f t="shared" si="0"/>
        <v>816</v>
      </c>
      <c r="G27" s="10"/>
      <c r="H27" s="10">
        <v>80</v>
      </c>
      <c r="I27" s="11">
        <v>425</v>
      </c>
      <c r="J27" s="10">
        <v>22.2</v>
      </c>
      <c r="K27" s="10">
        <f>SUM(H27:J27)</f>
        <v>527.2</v>
      </c>
      <c r="L27" s="10"/>
      <c r="M27" s="10">
        <v>75</v>
      </c>
      <c r="N27" s="11">
        <v>123</v>
      </c>
      <c r="O27" s="10">
        <f>SUM(M27:N27)</f>
        <v>198</v>
      </c>
      <c r="P27" s="12">
        <v>1541.2</v>
      </c>
      <c r="Q27" s="8"/>
    </row>
    <row r="28" spans="1:17" ht="11.25">
      <c r="A28" s="9">
        <v>2002</v>
      </c>
      <c r="B28" s="13">
        <v>185</v>
      </c>
      <c r="C28" s="13">
        <v>96</v>
      </c>
      <c r="D28" s="13">
        <v>510</v>
      </c>
      <c r="E28" s="13">
        <v>10</v>
      </c>
      <c r="F28" s="14">
        <f t="shared" si="0"/>
        <v>801</v>
      </c>
      <c r="G28" s="10"/>
      <c r="H28" s="13">
        <v>60</v>
      </c>
      <c r="I28" s="15">
        <v>315</v>
      </c>
      <c r="J28" s="13">
        <v>18</v>
      </c>
      <c r="K28" s="10">
        <f t="shared" si="1"/>
        <v>393</v>
      </c>
      <c r="L28" s="10"/>
      <c r="M28" s="13">
        <v>58</v>
      </c>
      <c r="N28" s="15">
        <v>101</v>
      </c>
      <c r="O28" s="10">
        <f t="shared" si="2"/>
        <v>159</v>
      </c>
      <c r="P28" s="14">
        <f aca="true" t="shared" si="3" ref="P28:P39">+F28+K28+O28</f>
        <v>1353</v>
      </c>
      <c r="Q28" s="8"/>
    </row>
    <row r="29" spans="1:17" ht="11.25">
      <c r="A29" s="16">
        <v>2003</v>
      </c>
      <c r="B29" s="13">
        <v>190</v>
      </c>
      <c r="C29" s="13">
        <v>125</v>
      </c>
      <c r="D29" s="13">
        <v>545</v>
      </c>
      <c r="E29" s="13">
        <v>19</v>
      </c>
      <c r="F29" s="14">
        <f>SUM(B29:E29)</f>
        <v>879</v>
      </c>
      <c r="G29" s="13"/>
      <c r="H29" s="13">
        <v>37</v>
      </c>
      <c r="I29" s="15">
        <v>275</v>
      </c>
      <c r="J29" s="13">
        <v>18</v>
      </c>
      <c r="K29" s="13">
        <f t="shared" si="1"/>
        <v>330</v>
      </c>
      <c r="L29" s="13"/>
      <c r="M29" s="13">
        <v>34</v>
      </c>
      <c r="N29" s="15">
        <v>101</v>
      </c>
      <c r="O29" s="13">
        <f>SUM(M29:N29)</f>
        <v>135</v>
      </c>
      <c r="P29" s="14">
        <f t="shared" si="3"/>
        <v>1344</v>
      </c>
      <c r="Q29" s="8"/>
    </row>
    <row r="30" spans="1:17" ht="11.25">
      <c r="A30" s="16">
        <v>2004</v>
      </c>
      <c r="B30" s="13">
        <v>200</v>
      </c>
      <c r="C30" s="13">
        <v>145</v>
      </c>
      <c r="D30" s="13">
        <v>620</v>
      </c>
      <c r="E30" s="13">
        <v>35</v>
      </c>
      <c r="F30" s="14">
        <f>SUM(B30:E30)</f>
        <v>1000</v>
      </c>
      <c r="G30" s="13"/>
      <c r="H30" s="13">
        <v>35</v>
      </c>
      <c r="I30" s="15">
        <v>240</v>
      </c>
      <c r="J30" s="13">
        <v>17</v>
      </c>
      <c r="K30" s="13">
        <f t="shared" si="1"/>
        <v>292</v>
      </c>
      <c r="L30" s="13"/>
      <c r="M30" s="13">
        <v>33</v>
      </c>
      <c r="N30" s="15">
        <v>105</v>
      </c>
      <c r="O30" s="13">
        <f>SUM(M30:N30)</f>
        <v>138</v>
      </c>
      <c r="P30" s="14">
        <f t="shared" si="3"/>
        <v>1430</v>
      </c>
      <c r="Q30" s="8"/>
    </row>
    <row r="31" spans="1:17" ht="11.25">
      <c r="A31" s="16">
        <v>2005</v>
      </c>
      <c r="B31" s="13">
        <v>225</v>
      </c>
      <c r="C31" s="13">
        <v>160</v>
      </c>
      <c r="D31" s="13">
        <v>755</v>
      </c>
      <c r="E31" s="13">
        <v>63</v>
      </c>
      <c r="F31" s="14">
        <f>SUM(B31:E31)+15</f>
        <v>1218</v>
      </c>
      <c r="G31" s="13"/>
      <c r="H31" s="13">
        <v>35</v>
      </c>
      <c r="I31" s="15">
        <v>265</v>
      </c>
      <c r="J31" s="13">
        <v>19</v>
      </c>
      <c r="K31" s="13">
        <f t="shared" si="1"/>
        <v>319</v>
      </c>
      <c r="L31" s="13"/>
      <c r="M31" s="13">
        <v>23</v>
      </c>
      <c r="N31" s="15">
        <v>97</v>
      </c>
      <c r="O31" s="13">
        <f>SUM(M31:N31)</f>
        <v>120</v>
      </c>
      <c r="P31" s="14">
        <f t="shared" si="3"/>
        <v>1657</v>
      </c>
      <c r="Q31" s="8"/>
    </row>
    <row r="32" spans="1:17" ht="11.25">
      <c r="A32" s="16">
        <v>2006</v>
      </c>
      <c r="B32" s="13">
        <v>165</v>
      </c>
      <c r="C32" s="13">
        <v>130</v>
      </c>
      <c r="D32" s="13">
        <v>580</v>
      </c>
      <c r="E32" s="13">
        <v>59</v>
      </c>
      <c r="F32" s="14">
        <f>SUM(B32:E32)+17</f>
        <v>951</v>
      </c>
      <c r="G32" s="13"/>
      <c r="H32" s="13">
        <v>23</v>
      </c>
      <c r="I32" s="15">
        <v>155</v>
      </c>
      <c r="J32" s="13">
        <v>12</v>
      </c>
      <c r="K32" s="13">
        <f t="shared" si="1"/>
        <v>190</v>
      </c>
      <c r="L32" s="13"/>
      <c r="M32" s="13">
        <v>17</v>
      </c>
      <c r="N32" s="15">
        <v>85</v>
      </c>
      <c r="O32" s="13">
        <f>+M32+N32</f>
        <v>102</v>
      </c>
      <c r="P32" s="14">
        <f t="shared" si="3"/>
        <v>1243</v>
      </c>
      <c r="Q32" s="8"/>
    </row>
    <row r="33" spans="1:17" ht="11.25">
      <c r="A33" s="16">
        <v>2007</v>
      </c>
      <c r="B33" s="13">
        <v>160</v>
      </c>
      <c r="C33" s="13">
        <v>130</v>
      </c>
      <c r="D33" s="13">
        <v>530</v>
      </c>
      <c r="E33" s="13">
        <v>59</v>
      </c>
      <c r="F33" s="14">
        <f>SUM(B33:E33)+19</f>
        <v>898</v>
      </c>
      <c r="G33" s="13"/>
      <c r="H33" s="13">
        <v>18</v>
      </c>
      <c r="I33" s="15">
        <v>190</v>
      </c>
      <c r="J33" s="13">
        <v>10</v>
      </c>
      <c r="K33" s="13">
        <f t="shared" si="1"/>
        <v>218</v>
      </c>
      <c r="L33" s="13"/>
      <c r="M33" s="13">
        <v>22</v>
      </c>
      <c r="N33" s="15">
        <v>92</v>
      </c>
      <c r="O33" s="13">
        <f>+M33+N33</f>
        <v>114</v>
      </c>
      <c r="P33" s="14">
        <f t="shared" si="3"/>
        <v>1230</v>
      </c>
      <c r="Q33" s="8"/>
    </row>
    <row r="34" spans="1:17" ht="11.25">
      <c r="A34" s="16">
        <v>2008</v>
      </c>
      <c r="B34" s="13">
        <v>195</v>
      </c>
      <c r="C34" s="13">
        <v>150</v>
      </c>
      <c r="D34" s="13">
        <v>690</v>
      </c>
      <c r="E34" s="13">
        <v>71</v>
      </c>
      <c r="F34" s="14">
        <f>SUM(B34:E34)+22</f>
        <v>1128</v>
      </c>
      <c r="G34" s="13"/>
      <c r="H34" s="13">
        <v>19</v>
      </c>
      <c r="I34" s="15">
        <v>257</v>
      </c>
      <c r="J34" s="13">
        <v>8</v>
      </c>
      <c r="K34" s="13">
        <f t="shared" si="1"/>
        <v>284</v>
      </c>
      <c r="L34" s="13"/>
      <c r="M34" s="13">
        <v>24</v>
      </c>
      <c r="N34" s="15">
        <v>98</v>
      </c>
      <c r="O34" s="13">
        <f>+M34+N34</f>
        <v>122</v>
      </c>
      <c r="P34" s="14">
        <f t="shared" si="3"/>
        <v>1534</v>
      </c>
      <c r="Q34" s="8"/>
    </row>
    <row r="35" spans="1:17" ht="11.25">
      <c r="A35" s="16">
        <v>2009</v>
      </c>
      <c r="B35" s="13">
        <v>155</v>
      </c>
      <c r="C35" s="13">
        <v>115</v>
      </c>
      <c r="D35" s="13">
        <v>510</v>
      </c>
      <c r="E35" s="13">
        <v>50</v>
      </c>
      <c r="F35" s="14">
        <f>SUM(B35:E35)+21</f>
        <v>851</v>
      </c>
      <c r="G35" s="13"/>
      <c r="H35" s="13">
        <v>14</v>
      </c>
      <c r="I35" s="15">
        <v>165</v>
      </c>
      <c r="J35" s="13">
        <v>7</v>
      </c>
      <c r="K35" s="13">
        <f t="shared" si="1"/>
        <v>186</v>
      </c>
      <c r="L35" s="13"/>
      <c r="M35" s="13">
        <v>12</v>
      </c>
      <c r="N35" s="15">
        <v>67</v>
      </c>
      <c r="O35" s="13">
        <f>+M35+N35</f>
        <v>79</v>
      </c>
      <c r="P35" s="14">
        <f t="shared" si="3"/>
        <v>1116</v>
      </c>
      <c r="Q35" s="8"/>
    </row>
    <row r="36" spans="1:17" ht="11.25">
      <c r="A36" s="16">
        <v>2010</v>
      </c>
      <c r="B36" s="13">
        <v>190</v>
      </c>
      <c r="C36" s="13">
        <v>145</v>
      </c>
      <c r="D36" s="13">
        <v>565</v>
      </c>
      <c r="E36" s="13">
        <v>67</v>
      </c>
      <c r="F36" s="14">
        <f>SUM(B36:E36)+19</f>
        <v>986</v>
      </c>
      <c r="G36" s="13"/>
      <c r="H36" s="13">
        <v>22</v>
      </c>
      <c r="I36" s="15">
        <v>165</v>
      </c>
      <c r="J36" s="13">
        <v>10</v>
      </c>
      <c r="K36" s="13">
        <f t="shared" si="1"/>
        <v>197</v>
      </c>
      <c r="L36" s="13"/>
      <c r="M36" s="13">
        <v>18</v>
      </c>
      <c r="N36" s="15">
        <v>87</v>
      </c>
      <c r="O36" s="13">
        <f aca="true" t="shared" si="4" ref="O36:O41">SUM(M36:N36)</f>
        <v>105</v>
      </c>
      <c r="P36" s="14">
        <f t="shared" si="3"/>
        <v>1288</v>
      </c>
      <c r="Q36" s="8"/>
    </row>
    <row r="37" spans="1:17" ht="11.25">
      <c r="A37" s="16">
        <v>2011</v>
      </c>
      <c r="B37" s="13">
        <v>170</v>
      </c>
      <c r="C37" s="13">
        <v>170</v>
      </c>
      <c r="D37" s="13">
        <v>475</v>
      </c>
      <c r="E37" s="13">
        <v>77</v>
      </c>
      <c r="F37" s="14">
        <f>SUM(B37:E37)+15</f>
        <v>907</v>
      </c>
      <c r="G37" s="13"/>
      <c r="H37" s="13">
        <v>24</v>
      </c>
      <c r="I37" s="15">
        <v>105</v>
      </c>
      <c r="J37" s="13">
        <v>6.6</v>
      </c>
      <c r="K37" s="13">
        <f t="shared" si="1"/>
        <v>135.6</v>
      </c>
      <c r="L37" s="13"/>
      <c r="M37" s="13">
        <v>16</v>
      </c>
      <c r="N37" s="15">
        <v>82</v>
      </c>
      <c r="O37" s="13">
        <f t="shared" si="4"/>
        <v>98</v>
      </c>
      <c r="P37" s="14">
        <f t="shared" si="3"/>
        <v>1140.6</v>
      </c>
      <c r="Q37" s="8"/>
    </row>
    <row r="38" spans="1:17" ht="11.25">
      <c r="A38" s="16">
        <v>2012</v>
      </c>
      <c r="B38" s="13">
        <v>220</v>
      </c>
      <c r="C38" s="13">
        <v>210</v>
      </c>
      <c r="D38" s="13">
        <v>735</v>
      </c>
      <c r="E38" s="13">
        <v>110</v>
      </c>
      <c r="F38" s="14">
        <f>SUM(B38:E38)+52</f>
        <v>1327</v>
      </c>
      <c r="G38" s="13"/>
      <c r="H38" s="13">
        <v>24</v>
      </c>
      <c r="I38" s="15">
        <v>150</v>
      </c>
      <c r="J38" s="13">
        <v>10</v>
      </c>
      <c r="K38" s="13">
        <f t="shared" si="1"/>
        <v>184</v>
      </c>
      <c r="L38" s="13"/>
      <c r="M38" s="13">
        <v>20</v>
      </c>
      <c r="N38" s="15">
        <v>107</v>
      </c>
      <c r="O38" s="13">
        <f t="shared" si="4"/>
        <v>127</v>
      </c>
      <c r="P38" s="14">
        <f t="shared" si="3"/>
        <v>1638</v>
      </c>
      <c r="Q38" s="8"/>
    </row>
    <row r="39" spans="1:17" ht="11.25">
      <c r="A39" s="16">
        <v>2013</v>
      </c>
      <c r="B39" s="13">
        <v>140</v>
      </c>
      <c r="C39" s="13">
        <v>140</v>
      </c>
      <c r="D39" s="13">
        <v>430</v>
      </c>
      <c r="E39" s="13">
        <v>81</v>
      </c>
      <c r="F39" s="14">
        <f>SUM(B39:E39)+34</f>
        <v>825</v>
      </c>
      <c r="G39" s="13"/>
      <c r="H39" s="13">
        <v>17</v>
      </c>
      <c r="I39" s="15">
        <v>120</v>
      </c>
      <c r="J39" s="13">
        <v>7</v>
      </c>
      <c r="K39" s="13">
        <f t="shared" si="1"/>
        <v>144</v>
      </c>
      <c r="L39" s="13"/>
      <c r="M39" s="13">
        <v>16</v>
      </c>
      <c r="N39" s="15">
        <v>82</v>
      </c>
      <c r="O39" s="13">
        <f t="shared" si="4"/>
        <v>98</v>
      </c>
      <c r="P39" s="14">
        <f t="shared" si="3"/>
        <v>1067</v>
      </c>
      <c r="Q39" s="8"/>
    </row>
    <row r="40" spans="1:17" ht="11.25">
      <c r="A40" s="16">
        <v>2014</v>
      </c>
      <c r="B40" s="13">
        <v>175</v>
      </c>
      <c r="C40" s="13">
        <v>175</v>
      </c>
      <c r="D40" s="13">
        <v>600</v>
      </c>
      <c r="E40" s="13">
        <v>112</v>
      </c>
      <c r="F40" s="14">
        <f>SUM(B40:E40)+32</f>
        <v>1094</v>
      </c>
      <c r="G40" s="13"/>
      <c r="H40" s="13">
        <v>12</v>
      </c>
      <c r="I40" s="15">
        <v>130</v>
      </c>
      <c r="J40" s="13">
        <v>4.5</v>
      </c>
      <c r="K40" s="13">
        <f t="shared" si="1"/>
        <v>146.5</v>
      </c>
      <c r="L40" s="13"/>
      <c r="M40" s="13">
        <v>19</v>
      </c>
      <c r="N40" s="15">
        <v>94</v>
      </c>
      <c r="O40" s="13">
        <f t="shared" si="4"/>
        <v>113</v>
      </c>
      <c r="P40" s="14">
        <f>+F40+K40+O40</f>
        <v>1353.5</v>
      </c>
      <c r="Q40" s="8"/>
    </row>
    <row r="41" spans="1:17" ht="11.25">
      <c r="A41" s="16">
        <v>2015</v>
      </c>
      <c r="B41" s="13">
        <v>200</v>
      </c>
      <c r="C41" s="13">
        <v>190</v>
      </c>
      <c r="D41" s="13">
        <v>785</v>
      </c>
      <c r="E41" s="13">
        <v>112</v>
      </c>
      <c r="F41" s="14">
        <f>SUM(B41:E41)+44</f>
        <v>1331</v>
      </c>
      <c r="G41" s="13"/>
      <c r="H41" s="13">
        <v>10</v>
      </c>
      <c r="I41" s="15">
        <v>170</v>
      </c>
      <c r="J41" s="13">
        <v>5</v>
      </c>
      <c r="K41" s="13">
        <f>SUM(H41:J41)</f>
        <v>185</v>
      </c>
      <c r="L41" s="13"/>
      <c r="M41" s="13">
        <v>19</v>
      </c>
      <c r="N41" s="15">
        <v>90</v>
      </c>
      <c r="O41" s="13">
        <f t="shared" si="4"/>
        <v>109</v>
      </c>
      <c r="P41" s="14">
        <f>+F41+K41+O41</f>
        <v>1625</v>
      </c>
      <c r="Q41" s="8"/>
    </row>
    <row r="42" spans="1:17" ht="11.25">
      <c r="A42" s="17">
        <v>2016</v>
      </c>
      <c r="B42" s="24">
        <v>175</v>
      </c>
      <c r="C42" s="24">
        <v>155</v>
      </c>
      <c r="D42" s="24">
        <v>720</v>
      </c>
      <c r="E42" s="24">
        <v>110</v>
      </c>
      <c r="F42" s="19">
        <f>SUM(B42:E42)+39</f>
        <v>1199</v>
      </c>
      <c r="G42" s="24"/>
      <c r="H42" s="24">
        <v>13</v>
      </c>
      <c r="I42" s="24">
        <v>305</v>
      </c>
      <c r="J42" s="24">
        <v>8</v>
      </c>
      <c r="K42" s="18">
        <f>SUM(H42:J42)+24</f>
        <v>350</v>
      </c>
      <c r="L42" s="24"/>
      <c r="M42" s="24">
        <v>21</v>
      </c>
      <c r="N42" s="24">
        <v>101</v>
      </c>
      <c r="O42" s="18">
        <f>SUM(M42:N42)</f>
        <v>122</v>
      </c>
      <c r="P42" s="19">
        <f>+F42+K42+O42</f>
        <v>1671</v>
      </c>
      <c r="Q42" s="8"/>
    </row>
    <row r="43" spans="1:17" ht="11.25">
      <c r="A43" s="20" t="s">
        <v>42</v>
      </c>
      <c r="B43" s="13"/>
      <c r="C43" s="13"/>
      <c r="D43" s="13"/>
      <c r="E43" s="13"/>
      <c r="F43" s="21"/>
      <c r="G43" s="13"/>
      <c r="H43" s="13"/>
      <c r="I43" s="13"/>
      <c r="J43" s="13"/>
      <c r="K43" s="13"/>
      <c r="L43" s="13"/>
      <c r="M43" s="13"/>
      <c r="N43" s="13"/>
      <c r="O43" s="13"/>
      <c r="P43" s="21"/>
      <c r="Q43" s="7"/>
    </row>
    <row r="44" spans="1:18" ht="12.75" customHeight="1">
      <c r="A44" s="22" t="s">
        <v>43</v>
      </c>
      <c r="Q44" s="23"/>
      <c r="R44" s="23"/>
    </row>
    <row r="45" spans="13:16" ht="11.25">
      <c r="M45" s="27" t="s">
        <v>44</v>
      </c>
      <c r="N45" s="27"/>
      <c r="O45" s="27"/>
      <c r="P45" s="27"/>
    </row>
  </sheetData>
  <sheetProtection/>
  <mergeCells count="5">
    <mergeCell ref="B2:F2"/>
    <mergeCell ref="H2:K2"/>
    <mergeCell ref="M2:O2"/>
    <mergeCell ref="B4:P4"/>
    <mergeCell ref="M45:P45"/>
  </mergeCells>
  <printOptions/>
  <pageMargins left="0.7" right="0.7" top="0.75" bottom="0.75" header="0.3" footer="0.3"/>
  <pageSetup firstPageNumber="40" useFirstPageNumber="1" fitToHeight="1" fitToWidth="1" horizontalDpi="600" verticalDpi="600" orientation="portrait" scale="95" r:id="rId1"/>
  <headerFooter alignWithMargins="0">
    <oddFooter>&amp;C&amp;P
Oil Crops Yearbook/OCS-2017
March 2017
Economic Research Service, USDA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Peanuts: Planted acreage, by State and region, 1980-2016</dc:title>
  <dc:subject>Agricultural Economics</dc:subject>
  <dc:creator>Mark Ash</dc:creator>
  <cp:keywords>Peanuts, Planted acreage, by State and region</cp:keywords>
  <dc:description/>
  <cp:lastModifiedBy>WIN31TONT40</cp:lastModifiedBy>
  <dcterms:created xsi:type="dcterms:W3CDTF">2015-03-23T15:01:36Z</dcterms:created>
  <dcterms:modified xsi:type="dcterms:W3CDTF">2017-03-16T15:13:23Z</dcterms:modified>
  <cp:category/>
  <cp:version/>
  <cp:contentType/>
  <cp:contentStatus/>
</cp:coreProperties>
</file>