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8730" activeTab="0"/>
  </bookViews>
  <sheets>
    <sheet name="tab38" sheetId="1" r:id="rId1"/>
  </sheets>
  <definedNames>
    <definedName name="_xlnm.Print_Area" localSheetId="0">'tab38'!$A$1:$L$41</definedName>
  </definedNames>
  <calcPr fullCalcOnLoad="1"/>
</workbook>
</file>

<file path=xl/sharedStrings.xml><?xml version="1.0" encoding="utf-8"?>
<sst xmlns="http://schemas.openxmlformats.org/spreadsheetml/2006/main" count="29" uniqueCount="27">
  <si>
    <t>Table 38--Baking and frying fats:  Supply and disappearance, U.S., 1980-2010</t>
  </si>
  <si>
    <t xml:space="preserve">  Supply</t>
  </si>
  <si>
    <t xml:space="preserve">   Disappearance</t>
  </si>
  <si>
    <t xml:space="preserve">  Production</t>
  </si>
  <si>
    <t>Calendar</t>
  </si>
  <si>
    <t>Stocks</t>
  </si>
  <si>
    <t>Vegetable</t>
  </si>
  <si>
    <t>Animal</t>
  </si>
  <si>
    <t>Total</t>
  </si>
  <si>
    <t>Domestic</t>
  </si>
  <si>
    <t>Exports</t>
  </si>
  <si>
    <t>Per</t>
  </si>
  <si>
    <t xml:space="preserve">  year</t>
  </si>
  <si>
    <t>Jan. 1</t>
  </si>
  <si>
    <t>oil</t>
  </si>
  <si>
    <t>fat</t>
  </si>
  <si>
    <t>supply</t>
  </si>
  <si>
    <t>capita</t>
  </si>
  <si>
    <t>---------------------------------------------------------------Million pounds---------------------------------------------------------------</t>
  </si>
  <si>
    <t>Pounds</t>
  </si>
  <si>
    <t>2001 1/</t>
  </si>
  <si>
    <t>2002 1/</t>
  </si>
  <si>
    <t>2010 2/</t>
  </si>
  <si>
    <t>1/ ERS estimates. 2/ Preliminary.</t>
  </si>
  <si>
    <t>Last updated: March 16, 2012</t>
  </si>
  <si>
    <r>
      <t xml:space="preserve">Sources:  USDA, Economic Research Service using data from U.S. Census Bureau, </t>
    </r>
    <r>
      <rPr>
        <i/>
        <sz val="8"/>
        <rFont val="Helvetica"/>
        <family val="0"/>
      </rPr>
      <t>Fats and Oils: Production, Consumption and Stocks</t>
    </r>
    <r>
      <rPr>
        <sz val="8"/>
        <rFont val="Helvetica"/>
        <family val="2"/>
      </rPr>
      <t xml:space="preserve"> and </t>
    </r>
  </si>
  <si>
    <t>USDA, Foreign Agricultural Service, Global Agricultural Trade System.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</si>
</sst>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____)"/>
    <numFmt numFmtId="165" formatCode="#,##0_______)"/>
    <numFmt numFmtId="166" formatCode="0.0"/>
  </numFmts>
  <fonts count="39">
    <font>
      <sz val="8"/>
      <name val="Helvetica"/>
      <family val="0"/>
    </font>
    <font>
      <sz val="11"/>
      <color indexed="8"/>
      <name val="Calibri"/>
      <family val="2"/>
    </font>
    <font>
      <sz val="8"/>
      <name val="Helvetica-Narrow"/>
      <family val="2"/>
    </font>
    <font>
      <i/>
      <sz val="8"/>
      <name val="Helvetica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0" xfId="0" applyNumberForma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workbookViewId="0" topLeftCell="A1">
      <selection activeCell="A1" sqref="A1"/>
    </sheetView>
  </sheetViews>
  <sheetFormatPr defaultColWidth="9.33203125" defaultRowHeight="10.5"/>
  <cols>
    <col min="1" max="6" width="11.66015625" style="0" customWidth="1"/>
    <col min="7" max="7" width="1.66796875" style="0" customWidth="1"/>
    <col min="8" max="11" width="11.66015625" style="0" customWidth="1"/>
  </cols>
  <sheetData>
    <row r="1" spans="1:11" ht="11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2:10" ht="11.25">
      <c r="B2" s="22" t="s">
        <v>1</v>
      </c>
      <c r="C2" s="22"/>
      <c r="D2" s="22"/>
      <c r="E2" s="22"/>
      <c r="F2" s="22"/>
      <c r="H2" s="22" t="s">
        <v>2</v>
      </c>
      <c r="I2" s="22"/>
      <c r="J2" s="22"/>
    </row>
    <row r="3" spans="3:5" ht="11.25">
      <c r="C3" s="23" t="s">
        <v>3</v>
      </c>
      <c r="D3" s="23"/>
      <c r="E3" s="23"/>
    </row>
    <row r="4" spans="1:11" ht="11.25">
      <c r="A4" t="s">
        <v>4</v>
      </c>
      <c r="B4" s="2" t="s">
        <v>5</v>
      </c>
      <c r="C4" s="3" t="s">
        <v>6</v>
      </c>
      <c r="D4" s="3" t="s">
        <v>7</v>
      </c>
      <c r="E4" s="2" t="s">
        <v>8</v>
      </c>
      <c r="F4" s="2" t="s">
        <v>8</v>
      </c>
      <c r="G4" s="3"/>
      <c r="H4" s="3" t="s">
        <v>9</v>
      </c>
      <c r="I4" s="3" t="s">
        <v>10</v>
      </c>
      <c r="J4" s="2" t="s">
        <v>8</v>
      </c>
      <c r="K4" s="3" t="s">
        <v>11</v>
      </c>
    </row>
    <row r="5" spans="1:11" ht="11.25">
      <c r="A5" s="1" t="s">
        <v>12</v>
      </c>
      <c r="B5" s="4" t="s">
        <v>13</v>
      </c>
      <c r="C5" s="5" t="s">
        <v>14</v>
      </c>
      <c r="D5" s="5" t="s">
        <v>15</v>
      </c>
      <c r="E5" s="5"/>
      <c r="F5" s="4" t="s">
        <v>16</v>
      </c>
      <c r="G5" s="5"/>
      <c r="H5" s="5"/>
      <c r="I5" s="5"/>
      <c r="J5" s="5"/>
      <c r="K5" s="5" t="s">
        <v>17</v>
      </c>
    </row>
    <row r="6" spans="2:11" ht="11.25">
      <c r="B6" s="24" t="s">
        <v>18</v>
      </c>
      <c r="C6" s="24"/>
      <c r="D6" s="24"/>
      <c r="E6" s="24"/>
      <c r="F6" s="24"/>
      <c r="G6" s="24"/>
      <c r="H6" s="24"/>
      <c r="I6" s="24"/>
      <c r="J6" s="24"/>
      <c r="K6" s="3" t="s">
        <v>19</v>
      </c>
    </row>
    <row r="7" spans="2:11" ht="11.25">
      <c r="B7" s="6"/>
      <c r="C7" s="6"/>
      <c r="D7" s="6"/>
      <c r="E7" s="6"/>
      <c r="F7" s="6"/>
      <c r="G7" s="6"/>
      <c r="H7" s="6"/>
      <c r="I7" s="6"/>
      <c r="J7" s="6"/>
      <c r="K7" s="3"/>
    </row>
    <row r="8" spans="1:11" ht="11.25">
      <c r="A8" s="7">
        <v>1980</v>
      </c>
      <c r="B8" s="8">
        <v>131.9</v>
      </c>
      <c r="C8" s="9">
        <v>3071.2</v>
      </c>
      <c r="D8" s="9">
        <v>1106.6</v>
      </c>
      <c r="E8" s="9">
        <f>+C8+D8</f>
        <v>4177.799999999999</v>
      </c>
      <c r="F8" s="9">
        <f aca="true" t="shared" si="0" ref="F8:F37">+B8+E8</f>
        <v>4309.699999999999</v>
      </c>
      <c r="G8" s="9"/>
      <c r="H8" s="9">
        <f>+J8-I8</f>
        <v>4150.086990999999</v>
      </c>
      <c r="I8" s="8">
        <v>28.913009</v>
      </c>
      <c r="J8" s="9">
        <f>+F8-B9</f>
        <v>4178.999999999999</v>
      </c>
      <c r="K8" s="10">
        <f>+H8/227.726</f>
        <v>18.224036741522703</v>
      </c>
    </row>
    <row r="9" spans="1:11" ht="11.25">
      <c r="A9" s="7">
        <v>1981</v>
      </c>
      <c r="B9" s="8">
        <v>130.7</v>
      </c>
      <c r="C9" s="9">
        <v>3188</v>
      </c>
      <c r="D9" s="9">
        <v>1039</v>
      </c>
      <c r="E9" s="9">
        <f aca="true" t="shared" si="1" ref="E9:E37">+C9+D9</f>
        <v>4227</v>
      </c>
      <c r="F9" s="9">
        <f t="shared" si="0"/>
        <v>4357.7</v>
      </c>
      <c r="G9" s="9"/>
      <c r="H9" s="9">
        <f aca="true" t="shared" si="2" ref="H9:H38">+J9-I9</f>
        <v>4199.371999999999</v>
      </c>
      <c r="I9" s="8">
        <v>38.228</v>
      </c>
      <c r="J9" s="9">
        <f aca="true" t="shared" si="3" ref="J9:J37">+F9-B10</f>
        <v>4237.599999999999</v>
      </c>
      <c r="K9" s="10">
        <f>+H9/229.966</f>
        <v>18.260838558743462</v>
      </c>
    </row>
    <row r="10" spans="1:11" ht="11.25">
      <c r="A10" s="7">
        <v>1982</v>
      </c>
      <c r="B10" s="8">
        <v>120.1</v>
      </c>
      <c r="C10" s="9">
        <v>3312.5</v>
      </c>
      <c r="D10" s="9">
        <v>930</v>
      </c>
      <c r="E10" s="9">
        <f t="shared" si="1"/>
        <v>4242.5</v>
      </c>
      <c r="F10" s="9">
        <f t="shared" si="0"/>
        <v>4362.6</v>
      </c>
      <c r="G10" s="9"/>
      <c r="H10" s="9">
        <f t="shared" si="2"/>
        <v>4195.125000000001</v>
      </c>
      <c r="I10" s="8">
        <v>34.275</v>
      </c>
      <c r="J10" s="9">
        <f>+F10-B11</f>
        <v>4229.400000000001</v>
      </c>
      <c r="K10" s="10">
        <f>+H10/232.188</f>
        <v>18.067794201250717</v>
      </c>
    </row>
    <row r="11" spans="1:11" ht="11.25">
      <c r="A11" s="7">
        <v>1983</v>
      </c>
      <c r="B11" s="8">
        <v>133.2</v>
      </c>
      <c r="C11" s="9">
        <v>3379.3</v>
      </c>
      <c r="D11" s="9">
        <v>909</v>
      </c>
      <c r="E11" s="9">
        <f>+C11+D11</f>
        <v>4288.3</v>
      </c>
      <c r="F11" s="9">
        <f t="shared" si="0"/>
        <v>4421.5</v>
      </c>
      <c r="G11" s="9"/>
      <c r="H11" s="9">
        <f t="shared" si="2"/>
        <v>4268.61</v>
      </c>
      <c r="I11" s="8">
        <v>21.89</v>
      </c>
      <c r="J11" s="9">
        <f t="shared" si="3"/>
        <v>4290.5</v>
      </c>
      <c r="K11" s="10">
        <f>+H11/234.307</f>
        <v>18.218021655349606</v>
      </c>
    </row>
    <row r="12" spans="1:11" ht="11.25">
      <c r="A12" s="7">
        <v>1984</v>
      </c>
      <c r="B12" s="8">
        <v>131</v>
      </c>
      <c r="C12" s="9">
        <v>3953.5</v>
      </c>
      <c r="D12" s="9">
        <v>1114</v>
      </c>
      <c r="E12" s="9">
        <f t="shared" si="1"/>
        <v>5067.5</v>
      </c>
      <c r="F12" s="9">
        <f t="shared" si="0"/>
        <v>5198.5</v>
      </c>
      <c r="G12" s="9"/>
      <c r="H12" s="9">
        <f t="shared" si="2"/>
        <v>5039.225</v>
      </c>
      <c r="I12" s="8">
        <v>29.875</v>
      </c>
      <c r="J12" s="9">
        <f t="shared" si="3"/>
        <v>5069.1</v>
      </c>
      <c r="K12" s="10">
        <f>+H12/236.348</f>
        <v>21.321208556873763</v>
      </c>
    </row>
    <row r="13" spans="1:11" ht="11.25">
      <c r="A13" s="7">
        <v>1985</v>
      </c>
      <c r="B13" s="8">
        <v>129.4</v>
      </c>
      <c r="C13" s="9">
        <v>4304.3</v>
      </c>
      <c r="D13" s="9">
        <v>1201</v>
      </c>
      <c r="E13" s="9">
        <f>+C13+D13</f>
        <v>5505.3</v>
      </c>
      <c r="F13" s="9">
        <f t="shared" si="0"/>
        <v>5634.7</v>
      </c>
      <c r="G13" s="9"/>
      <c r="H13" s="9">
        <f t="shared" si="2"/>
        <v>5477.868</v>
      </c>
      <c r="I13" s="8">
        <v>29.932</v>
      </c>
      <c r="J13" s="9">
        <f t="shared" si="3"/>
        <v>5507.8</v>
      </c>
      <c r="K13" s="10">
        <f>+H13/238.466</f>
        <v>22.971274730988906</v>
      </c>
    </row>
    <row r="14" spans="1:11" ht="11.25">
      <c r="A14" s="7">
        <v>1986</v>
      </c>
      <c r="B14" s="8">
        <v>126.9</v>
      </c>
      <c r="C14" s="9">
        <v>4237.9</v>
      </c>
      <c r="D14" s="9">
        <v>1136</v>
      </c>
      <c r="E14" s="9">
        <f t="shared" si="1"/>
        <v>5373.9</v>
      </c>
      <c r="F14" s="9">
        <f t="shared" si="0"/>
        <v>5500.799999999999</v>
      </c>
      <c r="G14" s="9"/>
      <c r="H14" s="9">
        <f t="shared" si="2"/>
        <v>5328.030999999999</v>
      </c>
      <c r="I14" s="8">
        <v>35.769</v>
      </c>
      <c r="J14" s="9">
        <f t="shared" si="3"/>
        <v>5363.799999999999</v>
      </c>
      <c r="K14" s="10">
        <f>+H14/240.651</f>
        <v>22.140074215357505</v>
      </c>
    </row>
    <row r="15" spans="1:11" ht="11.25">
      <c r="A15" s="7">
        <v>1987</v>
      </c>
      <c r="B15" s="8">
        <v>137</v>
      </c>
      <c r="C15" s="9">
        <v>4232.7</v>
      </c>
      <c r="D15" s="9">
        <v>1005</v>
      </c>
      <c r="E15" s="9">
        <f>+C15+D15</f>
        <v>5237.7</v>
      </c>
      <c r="F15" s="9">
        <f t="shared" si="0"/>
        <v>5374.7</v>
      </c>
      <c r="G15" s="9"/>
      <c r="H15" s="9">
        <f t="shared" si="2"/>
        <v>5205.149</v>
      </c>
      <c r="I15" s="8">
        <v>30.651</v>
      </c>
      <c r="J15" s="9">
        <f t="shared" si="3"/>
        <v>5235.8</v>
      </c>
      <c r="K15" s="10">
        <f>+H15/242.804</f>
        <v>21.43765753447225</v>
      </c>
    </row>
    <row r="16" spans="1:11" ht="11.25">
      <c r="A16" s="7">
        <v>1988</v>
      </c>
      <c r="B16" s="8">
        <v>138.9</v>
      </c>
      <c r="C16" s="9">
        <v>4241.2</v>
      </c>
      <c r="D16" s="9">
        <v>1087</v>
      </c>
      <c r="E16" s="9">
        <f t="shared" si="1"/>
        <v>5328.2</v>
      </c>
      <c r="F16" s="9">
        <f t="shared" si="0"/>
        <v>5467.099999999999</v>
      </c>
      <c r="G16" s="9"/>
      <c r="H16" s="9">
        <f t="shared" si="2"/>
        <v>5282.196</v>
      </c>
      <c r="I16" s="8">
        <v>39.704</v>
      </c>
      <c r="J16" s="9">
        <f t="shared" si="3"/>
        <v>5321.9</v>
      </c>
      <c r="K16" s="10">
        <f>+H16/245.021</f>
        <v>21.55813583325511</v>
      </c>
    </row>
    <row r="17" spans="1:11" ht="11.25">
      <c r="A17" s="7">
        <v>1989</v>
      </c>
      <c r="B17" s="8">
        <v>145.2</v>
      </c>
      <c r="C17" s="9">
        <v>4287.5</v>
      </c>
      <c r="D17" s="9">
        <v>1027</v>
      </c>
      <c r="E17" s="9">
        <f>+C17+D17</f>
        <v>5314.5</v>
      </c>
      <c r="F17" s="9">
        <f t="shared" si="0"/>
        <v>5459.7</v>
      </c>
      <c r="G17" s="9"/>
      <c r="H17" s="9">
        <f t="shared" si="2"/>
        <v>5321.71329929605</v>
      </c>
      <c r="I17" s="8">
        <v>18.98670070395</v>
      </c>
      <c r="J17" s="9">
        <f t="shared" si="3"/>
        <v>5340.7</v>
      </c>
      <c r="K17" s="10">
        <f>+H17/247.342</f>
        <v>21.515607132213894</v>
      </c>
    </row>
    <row r="18" spans="1:11" ht="11.25">
      <c r="A18" s="7">
        <v>1990</v>
      </c>
      <c r="B18" s="8">
        <v>119</v>
      </c>
      <c r="C18" s="9">
        <v>4728.7</v>
      </c>
      <c r="D18" s="9">
        <v>860</v>
      </c>
      <c r="E18" s="9">
        <f t="shared" si="1"/>
        <v>5588.7</v>
      </c>
      <c r="F18" s="9">
        <f t="shared" si="0"/>
        <v>5707.7</v>
      </c>
      <c r="G18" s="9"/>
      <c r="H18" s="9">
        <f t="shared" si="2"/>
        <v>5570.675047443174</v>
      </c>
      <c r="I18" s="8">
        <v>20.724952556826</v>
      </c>
      <c r="J18" s="9">
        <f t="shared" si="3"/>
        <v>5591.4</v>
      </c>
      <c r="K18" s="10">
        <f>+H18/250.132</f>
        <v>22.270941132854546</v>
      </c>
    </row>
    <row r="19" spans="1:11" ht="11.25">
      <c r="A19" s="7">
        <v>1991</v>
      </c>
      <c r="B19" s="8">
        <v>116.3</v>
      </c>
      <c r="C19" s="9">
        <v>5004.4</v>
      </c>
      <c r="D19" s="9">
        <v>719.9</v>
      </c>
      <c r="E19" s="9">
        <f>+C19+D19</f>
        <v>5724.299999999999</v>
      </c>
      <c r="F19" s="9">
        <f t="shared" si="0"/>
        <v>5840.599999999999</v>
      </c>
      <c r="G19" s="9"/>
      <c r="H19" s="9">
        <f t="shared" si="2"/>
        <v>5662.5343781832735</v>
      </c>
      <c r="I19" s="8">
        <v>31.065621816726</v>
      </c>
      <c r="J19" s="9">
        <f t="shared" si="3"/>
        <v>5693.599999999999</v>
      </c>
      <c r="K19" s="10">
        <f>+H19/253.493</f>
        <v>22.338030549890032</v>
      </c>
    </row>
    <row r="20" spans="1:11" ht="11.25">
      <c r="A20" s="7">
        <v>1992</v>
      </c>
      <c r="B20" s="8">
        <v>147</v>
      </c>
      <c r="C20" s="9">
        <v>4988.1</v>
      </c>
      <c r="D20" s="9">
        <v>730.7</v>
      </c>
      <c r="E20" s="9">
        <f t="shared" si="1"/>
        <v>5718.8</v>
      </c>
      <c r="F20" s="9">
        <f t="shared" si="0"/>
        <v>5865.8</v>
      </c>
      <c r="G20" s="9"/>
      <c r="H20" s="9">
        <f t="shared" si="2"/>
        <v>5731.60360385752</v>
      </c>
      <c r="I20" s="8">
        <v>32.69639614248</v>
      </c>
      <c r="J20" s="9">
        <f t="shared" si="3"/>
        <v>5764.3</v>
      </c>
      <c r="K20" s="10">
        <f>+H20/256.894</f>
        <v>22.311161817160073</v>
      </c>
    </row>
    <row r="21" spans="1:11" ht="11.25">
      <c r="A21" s="7">
        <v>1993</v>
      </c>
      <c r="B21" s="8">
        <v>101.5</v>
      </c>
      <c r="C21" s="9">
        <v>5817.8</v>
      </c>
      <c r="D21" s="9">
        <v>706.3</v>
      </c>
      <c r="E21" s="9">
        <f>+C21+D21</f>
        <v>6524.1</v>
      </c>
      <c r="F21" s="9">
        <f t="shared" si="0"/>
        <v>6625.6</v>
      </c>
      <c r="G21" s="9"/>
      <c r="H21" s="9">
        <f t="shared" si="2"/>
        <v>6495.44372</v>
      </c>
      <c r="I21" s="8">
        <v>36.55628000000001</v>
      </c>
      <c r="J21" s="9">
        <f t="shared" si="3"/>
        <v>6532</v>
      </c>
      <c r="K21" s="10">
        <f>+H21/260.255</f>
        <v>24.95799780984035</v>
      </c>
    </row>
    <row r="22" spans="1:11" ht="11.25">
      <c r="A22" s="7">
        <v>1994</v>
      </c>
      <c r="B22" s="8">
        <v>93.6</v>
      </c>
      <c r="C22" s="9">
        <v>5657.6</v>
      </c>
      <c r="D22" s="9">
        <v>676</v>
      </c>
      <c r="E22" s="9">
        <f t="shared" si="1"/>
        <v>6333.6</v>
      </c>
      <c r="F22" s="9">
        <f t="shared" si="0"/>
        <v>6427.200000000001</v>
      </c>
      <c r="G22" s="9"/>
      <c r="H22" s="9">
        <f t="shared" si="2"/>
        <v>6305.157437000001</v>
      </c>
      <c r="I22" s="8">
        <v>31.806562999999997</v>
      </c>
      <c r="J22" s="9">
        <f t="shared" si="3"/>
        <v>6336.964000000001</v>
      </c>
      <c r="K22" s="10">
        <f>+H22/263.436</f>
        <v>23.934304487617492</v>
      </c>
    </row>
    <row r="23" spans="1:11" ht="11.25">
      <c r="A23" s="7">
        <v>1995</v>
      </c>
      <c r="B23" s="8">
        <v>90.236</v>
      </c>
      <c r="C23" s="9">
        <v>5315.916</v>
      </c>
      <c r="D23" s="9">
        <v>658.65</v>
      </c>
      <c r="E23" s="9">
        <f>+C23+D23</f>
        <v>5974.566</v>
      </c>
      <c r="F23" s="9">
        <f t="shared" si="0"/>
        <v>6064.802</v>
      </c>
      <c r="G23" s="9"/>
      <c r="H23" s="9">
        <f t="shared" si="2"/>
        <v>5926.145327</v>
      </c>
      <c r="I23" s="8">
        <v>32.832673</v>
      </c>
      <c r="J23" s="9">
        <f t="shared" si="3"/>
        <v>5958.978</v>
      </c>
      <c r="K23" s="10">
        <f>+H23/266.557</f>
        <v>22.232187963550007</v>
      </c>
    </row>
    <row r="24" spans="1:11" ht="11.25">
      <c r="A24" s="7">
        <v>1996</v>
      </c>
      <c r="B24" s="8">
        <v>105.824</v>
      </c>
      <c r="C24" s="9">
        <v>5326.6</v>
      </c>
      <c r="D24" s="9">
        <v>602.7</v>
      </c>
      <c r="E24" s="9">
        <f t="shared" si="1"/>
        <v>5929.3</v>
      </c>
      <c r="F24" s="9">
        <f t="shared" si="0"/>
        <v>6035.124</v>
      </c>
      <c r="G24" s="9"/>
      <c r="H24" s="9">
        <f t="shared" si="2"/>
        <v>5914.310246999999</v>
      </c>
      <c r="I24" s="8">
        <v>40.066753000000006</v>
      </c>
      <c r="J24" s="9">
        <f t="shared" si="3"/>
        <v>5954.3769999999995</v>
      </c>
      <c r="K24" s="10">
        <f>+H24/269.667</f>
        <v>21.931902112605545</v>
      </c>
    </row>
    <row r="25" spans="1:11" ht="11.25">
      <c r="A25" s="7">
        <v>1997</v>
      </c>
      <c r="B25" s="8">
        <v>80.747</v>
      </c>
      <c r="C25" s="9">
        <v>5034.339</v>
      </c>
      <c r="D25" s="9">
        <v>621.766</v>
      </c>
      <c r="E25" s="9">
        <f>+C25+D25</f>
        <v>5656.105</v>
      </c>
      <c r="F25" s="9">
        <f t="shared" si="0"/>
        <v>5736.852</v>
      </c>
      <c r="G25" s="9"/>
      <c r="H25" s="9">
        <f t="shared" si="2"/>
        <v>5606.251051708327</v>
      </c>
      <c r="I25" s="8">
        <v>39.296948291672</v>
      </c>
      <c r="J25" s="9">
        <f t="shared" si="3"/>
        <v>5645.548</v>
      </c>
      <c r="K25" s="10">
        <f>+H25/272.912</f>
        <v>20.542339844742365</v>
      </c>
    </row>
    <row r="26" spans="1:11" ht="11.25">
      <c r="A26" s="7">
        <v>1998</v>
      </c>
      <c r="B26" s="8">
        <v>91.304</v>
      </c>
      <c r="C26" s="9">
        <v>5208.1</v>
      </c>
      <c r="D26" s="9">
        <v>515.937</v>
      </c>
      <c r="E26" s="9">
        <f t="shared" si="1"/>
        <v>5724.037</v>
      </c>
      <c r="F26" s="9">
        <f t="shared" si="0"/>
        <v>5815.341</v>
      </c>
      <c r="G26" s="9"/>
      <c r="H26" s="9">
        <f t="shared" si="2"/>
        <v>5669.338503882366</v>
      </c>
      <c r="I26" s="8">
        <v>53.59049611763401</v>
      </c>
      <c r="J26" s="9">
        <f t="shared" si="3"/>
        <v>5722.929</v>
      </c>
      <c r="K26" s="10">
        <f>+H26/276.115</f>
        <v>20.53252631650713</v>
      </c>
    </row>
    <row r="27" spans="1:11" ht="11.25">
      <c r="A27" s="11">
        <v>1999</v>
      </c>
      <c r="B27" s="12">
        <v>92.412</v>
      </c>
      <c r="C27" s="13">
        <v>5446.4</v>
      </c>
      <c r="D27" s="13">
        <v>498.342</v>
      </c>
      <c r="E27" s="9">
        <f>+C27+D27</f>
        <v>5944.741999999999</v>
      </c>
      <c r="F27" s="9">
        <f t="shared" si="0"/>
        <v>6037.1539999999995</v>
      </c>
      <c r="G27" s="9"/>
      <c r="H27" s="9">
        <f t="shared" si="2"/>
        <v>5886.044838486834</v>
      </c>
      <c r="I27" s="12">
        <v>64.977161513166</v>
      </c>
      <c r="J27" s="9">
        <f t="shared" si="3"/>
        <v>5951.022</v>
      </c>
      <c r="K27" s="10">
        <f>+H27/279.295</f>
        <v>21.07465167112492</v>
      </c>
    </row>
    <row r="28" spans="1:11" ht="11.25">
      <c r="A28" s="11">
        <v>2000</v>
      </c>
      <c r="B28" s="12">
        <v>86.132</v>
      </c>
      <c r="C28" s="13">
        <v>6105.1</v>
      </c>
      <c r="D28" s="13">
        <v>488.287</v>
      </c>
      <c r="E28" s="9">
        <f t="shared" si="1"/>
        <v>6593.387000000001</v>
      </c>
      <c r="F28" s="9">
        <f t="shared" si="0"/>
        <v>6679.519</v>
      </c>
      <c r="G28" s="9"/>
      <c r="H28" s="9">
        <f t="shared" si="2"/>
        <v>6482.3796923809505</v>
      </c>
      <c r="I28" s="12">
        <v>68.63930761905</v>
      </c>
      <c r="J28" s="9">
        <f t="shared" si="3"/>
        <v>6551.019</v>
      </c>
      <c r="K28" s="10">
        <f>+H28/282.385</f>
        <v>22.955821634934402</v>
      </c>
    </row>
    <row r="29" spans="1:11" ht="11.25">
      <c r="A29" s="11" t="s">
        <v>20</v>
      </c>
      <c r="B29" s="12">
        <v>128.5</v>
      </c>
      <c r="C29" s="13">
        <v>8949</v>
      </c>
      <c r="D29" s="13">
        <v>471</v>
      </c>
      <c r="E29" s="9">
        <f t="shared" si="1"/>
        <v>9420</v>
      </c>
      <c r="F29" s="9">
        <f t="shared" si="0"/>
        <v>9548.5</v>
      </c>
      <c r="G29" s="14"/>
      <c r="H29" s="9">
        <f t="shared" si="2"/>
        <v>9315.151</v>
      </c>
      <c r="I29" s="12">
        <v>82.509</v>
      </c>
      <c r="J29" s="9">
        <f t="shared" si="3"/>
        <v>9397.66</v>
      </c>
      <c r="K29" s="10">
        <f>+H29/285.309</f>
        <v>32.6493415910469</v>
      </c>
    </row>
    <row r="30" spans="1:11" ht="11.25">
      <c r="A30" s="11" t="s">
        <v>21</v>
      </c>
      <c r="B30" s="12">
        <v>150.84</v>
      </c>
      <c r="C30" s="13">
        <v>9201</v>
      </c>
      <c r="D30" s="13">
        <v>484</v>
      </c>
      <c r="E30" s="9">
        <f t="shared" si="1"/>
        <v>9685</v>
      </c>
      <c r="F30" s="9">
        <f t="shared" si="0"/>
        <v>9835.84</v>
      </c>
      <c r="G30" s="9"/>
      <c r="H30" s="9">
        <f t="shared" si="2"/>
        <v>9606.778</v>
      </c>
      <c r="I30" s="12">
        <v>89.162</v>
      </c>
      <c r="J30" s="9">
        <f t="shared" si="3"/>
        <v>9695.94</v>
      </c>
      <c r="K30" s="10">
        <f>+H30/288.105</f>
        <v>33.34471112962288</v>
      </c>
    </row>
    <row r="31" spans="1:11" ht="11.25">
      <c r="A31" s="11">
        <v>2003</v>
      </c>
      <c r="B31" s="12">
        <v>139.9</v>
      </c>
      <c r="C31" s="13">
        <v>9156.706</v>
      </c>
      <c r="D31" s="13">
        <v>465.559</v>
      </c>
      <c r="E31" s="9">
        <f t="shared" si="1"/>
        <v>9622.265</v>
      </c>
      <c r="F31" s="9">
        <f t="shared" si="0"/>
        <v>9762.164999999999</v>
      </c>
      <c r="G31" s="9"/>
      <c r="H31" s="9">
        <f t="shared" si="2"/>
        <v>9549.264</v>
      </c>
      <c r="I31" s="12">
        <v>90.5</v>
      </c>
      <c r="J31" s="9">
        <f t="shared" si="3"/>
        <v>9639.764</v>
      </c>
      <c r="K31" s="10">
        <f>+H31/290.82</f>
        <v>32.83565091809366</v>
      </c>
    </row>
    <row r="32" spans="1:11" ht="11.25">
      <c r="A32" s="11">
        <v>2004</v>
      </c>
      <c r="B32" s="12">
        <v>122.401</v>
      </c>
      <c r="C32" s="13">
        <v>9205.766</v>
      </c>
      <c r="D32" s="13">
        <v>465.349</v>
      </c>
      <c r="E32" s="9">
        <f t="shared" si="1"/>
        <v>9671.115</v>
      </c>
      <c r="F32" s="9">
        <f t="shared" si="0"/>
        <v>9793.516</v>
      </c>
      <c r="G32" s="9"/>
      <c r="H32" s="9">
        <f t="shared" si="2"/>
        <v>9576.188</v>
      </c>
      <c r="I32" s="12">
        <v>90.376</v>
      </c>
      <c r="J32" s="9">
        <f t="shared" si="3"/>
        <v>9666.564</v>
      </c>
      <c r="K32" s="10">
        <f>+H32/293.463</f>
        <v>32.63167077280611</v>
      </c>
    </row>
    <row r="33" spans="1:11" ht="11.25">
      <c r="A33" s="11">
        <v>2005</v>
      </c>
      <c r="B33" s="12">
        <v>126.952</v>
      </c>
      <c r="C33" s="13">
        <v>8335.7</v>
      </c>
      <c r="D33" s="13">
        <v>392</v>
      </c>
      <c r="E33" s="9">
        <f t="shared" si="1"/>
        <v>8727.7</v>
      </c>
      <c r="F33" s="9">
        <f t="shared" si="0"/>
        <v>8854.652</v>
      </c>
      <c r="G33" s="9"/>
      <c r="H33" s="9">
        <f t="shared" si="2"/>
        <v>8644.465584038306</v>
      </c>
      <c r="I33" s="12">
        <v>77.589415961694</v>
      </c>
      <c r="J33" s="9">
        <f t="shared" si="3"/>
        <v>8722.055</v>
      </c>
      <c r="K33" s="10">
        <f>+H33/296.186</f>
        <v>29.18593581073483</v>
      </c>
    </row>
    <row r="34" spans="1:11" ht="11.25">
      <c r="A34" s="11">
        <v>2006</v>
      </c>
      <c r="B34" s="12">
        <v>132.597</v>
      </c>
      <c r="C34" s="13">
        <v>7192.575</v>
      </c>
      <c r="D34" s="13">
        <v>351.392</v>
      </c>
      <c r="E34" s="9">
        <f t="shared" si="1"/>
        <v>7543.967</v>
      </c>
      <c r="F34" s="9">
        <f t="shared" si="0"/>
        <v>7676.563999999999</v>
      </c>
      <c r="G34" s="9"/>
      <c r="H34" s="9">
        <f t="shared" si="2"/>
        <v>7434.28791533312</v>
      </c>
      <c r="I34" s="12">
        <v>89.57608466687999</v>
      </c>
      <c r="J34" s="9">
        <f t="shared" si="3"/>
        <v>7523.864</v>
      </c>
      <c r="K34" s="10">
        <f>+H34/298.996</f>
        <v>24.864171812777162</v>
      </c>
    </row>
    <row r="35" spans="1:11" ht="11.25">
      <c r="A35" s="11">
        <v>2007</v>
      </c>
      <c r="B35" s="12">
        <v>152.7</v>
      </c>
      <c r="C35" s="13">
        <v>6132.434</v>
      </c>
      <c r="D35" s="13">
        <v>325.272</v>
      </c>
      <c r="E35" s="9">
        <f t="shared" si="1"/>
        <v>6457.706</v>
      </c>
      <c r="F35" s="9">
        <f t="shared" si="0"/>
        <v>6610.406</v>
      </c>
      <c r="G35" s="9"/>
      <c r="H35" s="9">
        <f t="shared" si="2"/>
        <v>6338.316000000001</v>
      </c>
      <c r="I35" s="12">
        <v>119.333</v>
      </c>
      <c r="J35" s="9">
        <f t="shared" si="3"/>
        <v>6457.649</v>
      </c>
      <c r="K35" s="10">
        <f>+H35/302.004</f>
        <v>20.987523344061668</v>
      </c>
    </row>
    <row r="36" spans="1:11" ht="11.25">
      <c r="A36" s="11">
        <v>2008</v>
      </c>
      <c r="B36" s="12">
        <v>152.757</v>
      </c>
      <c r="C36" s="13">
        <v>5342.273</v>
      </c>
      <c r="D36" s="13">
        <v>296.766</v>
      </c>
      <c r="E36" s="9">
        <f t="shared" si="1"/>
        <v>5639.039</v>
      </c>
      <c r="F36" s="9">
        <f t="shared" si="0"/>
        <v>5791.795999999999</v>
      </c>
      <c r="G36" s="9"/>
      <c r="H36" s="9">
        <f t="shared" si="2"/>
        <v>5503.539</v>
      </c>
      <c r="I36" s="12">
        <v>142.861</v>
      </c>
      <c r="J36" s="9">
        <f t="shared" si="3"/>
        <v>5646.4</v>
      </c>
      <c r="K36" s="10">
        <f>+H36/304.798</f>
        <v>18.0563487949396</v>
      </c>
    </row>
    <row r="37" spans="1:11" ht="11.25">
      <c r="A37" s="11">
        <v>2009</v>
      </c>
      <c r="B37" s="12">
        <v>145.396</v>
      </c>
      <c r="C37" s="13">
        <v>4720.792</v>
      </c>
      <c r="D37" s="13">
        <v>386.201</v>
      </c>
      <c r="E37" s="9">
        <f t="shared" si="1"/>
        <v>5106.993</v>
      </c>
      <c r="F37" s="9">
        <f t="shared" si="0"/>
        <v>5252.389</v>
      </c>
      <c r="G37" s="9"/>
      <c r="H37" s="9">
        <f t="shared" si="2"/>
        <v>4905.659</v>
      </c>
      <c r="I37" s="12">
        <v>168.001</v>
      </c>
      <c r="J37" s="9">
        <f t="shared" si="3"/>
        <v>5073.66</v>
      </c>
      <c r="K37" s="10">
        <f>+H37/307.439</f>
        <v>15.956527961644422</v>
      </c>
    </row>
    <row r="38" spans="1:11" ht="11.25">
      <c r="A38" s="15" t="s">
        <v>22</v>
      </c>
      <c r="B38" s="16">
        <v>178.729</v>
      </c>
      <c r="C38" s="17">
        <v>4586.31711</v>
      </c>
      <c r="D38" s="17">
        <v>296.01092</v>
      </c>
      <c r="E38" s="17">
        <f>+C38+D38</f>
        <v>4882.32803</v>
      </c>
      <c r="F38" s="17">
        <f>+B38+E38</f>
        <v>5061.05703</v>
      </c>
      <c r="G38" s="18"/>
      <c r="H38" s="17">
        <f t="shared" si="2"/>
        <v>4755.781698821654</v>
      </c>
      <c r="I38" s="16">
        <v>171.36933117834604</v>
      </c>
      <c r="J38" s="17">
        <f>+F38-133.906</f>
        <v>4927.15103</v>
      </c>
      <c r="K38" s="19">
        <f>+H38/310.062</f>
        <v>15.338163653790705</v>
      </c>
    </row>
    <row r="39" ht="12.75" customHeight="1">
      <c r="A39" s="20" t="s">
        <v>23</v>
      </c>
    </row>
    <row r="40" ht="11.25">
      <c r="A40" s="20" t="s">
        <v>25</v>
      </c>
    </row>
    <row r="41" spans="1:11" ht="11.25">
      <c r="A41" s="21" t="s">
        <v>26</v>
      </c>
      <c r="J41" s="25" t="s">
        <v>24</v>
      </c>
      <c r="K41" s="25"/>
    </row>
    <row r="42" ht="9.75" customHeight="1"/>
  </sheetData>
  <sheetProtection/>
  <mergeCells count="5">
    <mergeCell ref="B2:F2"/>
    <mergeCell ref="H2:J2"/>
    <mergeCell ref="C3:E3"/>
    <mergeCell ref="B6:J6"/>
    <mergeCell ref="J41:K41"/>
  </mergeCells>
  <printOptions/>
  <pageMargins left="0.7" right="0.7" top="0.75" bottom="0.75" header="0.3" footer="0.3"/>
  <pageSetup firstPageNumber="71" useFirstPageNumber="1" fitToHeight="1" fitToWidth="1" horizontalDpi="600" verticalDpi="600" orientation="portrait" scale="90" r:id="rId1"/>
  <headerFooter alignWithMargins="0">
    <oddFooter>&amp;C&amp;P
Oil Crops Yearbook/OCS-2017
March 2017
Economic Research Service, USDA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Baking and frying fats: Supply and disappearance, U.S., 1980-2010</dc:title>
  <dc:subject>Agricultural Economics</dc:subject>
  <dc:creator>Mark Ash</dc:creator>
  <cp:keywords>Baking and frying fats, Supply and disappearance</cp:keywords>
  <dc:description/>
  <cp:lastModifiedBy>WIN31TONT40</cp:lastModifiedBy>
  <dcterms:created xsi:type="dcterms:W3CDTF">2015-03-23T15:21:39Z</dcterms:created>
  <dcterms:modified xsi:type="dcterms:W3CDTF">2017-03-16T15:24:23Z</dcterms:modified>
  <cp:category/>
  <cp:version/>
  <cp:contentType/>
  <cp:contentStatus/>
</cp:coreProperties>
</file>