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300" windowHeight="8730" activeTab="0"/>
  </bookViews>
  <sheets>
    <sheet name="tab36" sheetId="1" r:id="rId1"/>
  </sheets>
  <definedNames>
    <definedName name="_xlnm.Print_Area" localSheetId="0">'tab36'!$A$1:$J$39</definedName>
  </definedNames>
  <calcPr fullCalcOnLoad="1"/>
</workbook>
</file>

<file path=xl/sharedStrings.xml><?xml version="1.0" encoding="utf-8"?>
<sst xmlns="http://schemas.openxmlformats.org/spreadsheetml/2006/main" count="24" uniqueCount="23">
  <si>
    <t>Table 36--Salad and cooking oils:  Supply and disappearance, U.S., 1980-2010</t>
  </si>
  <si>
    <t>Calendar</t>
  </si>
  <si>
    <t>Supply</t>
  </si>
  <si>
    <t>Disappearance</t>
  </si>
  <si>
    <t xml:space="preserve">  year</t>
  </si>
  <si>
    <t>Stocks Jan. 1</t>
  </si>
  <si>
    <t>Production</t>
  </si>
  <si>
    <t>Imports 1/</t>
  </si>
  <si>
    <t>Total</t>
  </si>
  <si>
    <t>Domestic</t>
  </si>
  <si>
    <t>Exports</t>
  </si>
  <si>
    <t>Per capita</t>
  </si>
  <si>
    <t>---------------------------------------------------------------Million pounds---------------------------------------------------------------</t>
  </si>
  <si>
    <t>Pounds</t>
  </si>
  <si>
    <t xml:space="preserve"> </t>
  </si>
  <si>
    <t>2000 2/</t>
  </si>
  <si>
    <t>2001 2/</t>
  </si>
  <si>
    <t>2002 2/</t>
  </si>
  <si>
    <t>2010 3/</t>
  </si>
  <si>
    <t xml:space="preserve">  1/ Import data in the table are revised to include olive oil and refined canola oil. 2/ ERS estimates. 3/  Preliminary.</t>
  </si>
  <si>
    <t>Last updated: March 16, 2012</t>
  </si>
  <si>
    <r>
      <t xml:space="preserve">Sources: USDA, Economic Research Service using data from U.S. Census Bureau, </t>
    </r>
    <r>
      <rPr>
        <i/>
        <sz val="8"/>
        <rFont val="Helvetica"/>
        <family val="0"/>
      </rPr>
      <t>Fats and Oils: Production, Consumption and Stocks</t>
    </r>
    <r>
      <rPr>
        <sz val="8"/>
        <rFont val="Helvetica"/>
        <family val="2"/>
      </rPr>
      <t xml:space="preserve"> and USDA, </t>
    </r>
  </si>
  <si>
    <t>Foreign Agricultural Service, Global Agricultural Trade System.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</si>
</sst>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_________)"/>
    <numFmt numFmtId="165" formatCode="0.0"/>
  </numFmts>
  <fonts count="39">
    <font>
      <sz val="8"/>
      <name val="Helvetica"/>
      <family val="0"/>
    </font>
    <font>
      <sz val="11"/>
      <color indexed="8"/>
      <name val="Calibri"/>
      <family val="2"/>
    </font>
    <font>
      <sz val="8"/>
      <name val="Helvetica-Narrow"/>
      <family val="2"/>
    </font>
    <font>
      <i/>
      <sz val="8"/>
      <name val="Helvetica"/>
      <family val="0"/>
    </font>
    <font>
      <u val="single"/>
      <sz val="10"/>
      <color indexed="12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left" indent="1"/>
    </xf>
    <xf numFmtId="0" fontId="0" fillId="0" borderId="0" xfId="0" applyAlignment="1">
      <alignment horizontal="center"/>
    </xf>
    <xf numFmtId="0" fontId="0" fillId="0" borderId="0" xfId="0" applyBorder="1" applyAlignment="1" quotePrefix="1">
      <alignment horizontal="center"/>
    </xf>
    <xf numFmtId="0" fontId="0" fillId="0" borderId="0" xfId="0" applyAlignment="1">
      <alignment horizontal="left"/>
    </xf>
    <xf numFmtId="164" fontId="0" fillId="0" borderId="0" xfId="0" applyNumberFormat="1" applyAlignment="1">
      <alignment/>
    </xf>
    <xf numFmtId="165" fontId="2" fillId="0" borderId="0" xfId="0" applyNumberFormat="1" applyFont="1" applyAlignment="1">
      <alignment horizontal="center"/>
    </xf>
    <xf numFmtId="0" fontId="0" fillId="0" borderId="0" xfId="0" applyBorder="1" applyAlignment="1">
      <alignment horizontal="left"/>
    </xf>
    <xf numFmtId="164" fontId="0" fillId="0" borderId="0" xfId="0" applyNumberFormat="1" applyBorder="1" applyAlignment="1">
      <alignment/>
    </xf>
    <xf numFmtId="0" fontId="0" fillId="0" borderId="10" xfId="0" applyBorder="1" applyAlignment="1">
      <alignment horizontal="left"/>
    </xf>
    <xf numFmtId="164" fontId="0" fillId="0" borderId="10" xfId="0" applyNumberFormat="1" applyBorder="1" applyAlignment="1">
      <alignment/>
    </xf>
    <xf numFmtId="165" fontId="2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ill="1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12" xfId="0" applyBorder="1" applyAlignment="1" quotePrefix="1">
      <alignment horizontal="center"/>
    </xf>
    <xf numFmtId="0" fontId="0" fillId="0" borderId="0" xfId="0" applyFont="1" applyAlignment="1">
      <alignment horizontal="righ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 2" xfId="52"/>
    <cellStyle name="Input" xfId="53"/>
    <cellStyle name="Linked Cell" xfId="54"/>
    <cellStyle name="Neutral" xfId="55"/>
    <cellStyle name="Normal 2" xfId="56"/>
    <cellStyle name="Normal 2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9"/>
  <sheetViews>
    <sheetView tabSelected="1" workbookViewId="0" topLeftCell="A1">
      <selection activeCell="A1" sqref="A1"/>
    </sheetView>
  </sheetViews>
  <sheetFormatPr defaultColWidth="9.33203125" defaultRowHeight="10.5"/>
  <cols>
    <col min="1" max="5" width="12.66015625" style="0" customWidth="1"/>
    <col min="6" max="6" width="8.66015625" style="0" customWidth="1"/>
    <col min="7" max="10" width="12.66015625" style="0" customWidth="1"/>
  </cols>
  <sheetData>
    <row r="1" spans="1:10" ht="11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9" ht="11.25" customHeight="1">
      <c r="A2" t="s">
        <v>1</v>
      </c>
      <c r="B2" s="16" t="s">
        <v>2</v>
      </c>
      <c r="C2" s="16"/>
      <c r="D2" s="16"/>
      <c r="E2" s="16"/>
      <c r="G2" s="16" t="s">
        <v>3</v>
      </c>
      <c r="H2" s="16"/>
      <c r="I2" s="16"/>
    </row>
    <row r="3" spans="1:10" ht="11.25" customHeight="1">
      <c r="A3" s="1" t="s">
        <v>4</v>
      </c>
      <c r="B3" s="2" t="s">
        <v>5</v>
      </c>
      <c r="C3" s="2" t="s">
        <v>6</v>
      </c>
      <c r="D3" s="2" t="s">
        <v>7</v>
      </c>
      <c r="E3" s="3" t="s">
        <v>8</v>
      </c>
      <c r="F3" s="2"/>
      <c r="G3" s="2" t="s">
        <v>9</v>
      </c>
      <c r="H3" s="2" t="s">
        <v>10</v>
      </c>
      <c r="I3" s="3" t="s">
        <v>8</v>
      </c>
      <c r="J3" s="2" t="s">
        <v>11</v>
      </c>
    </row>
    <row r="4" spans="2:10" ht="12" customHeight="1">
      <c r="B4" s="17" t="s">
        <v>12</v>
      </c>
      <c r="C4" s="17"/>
      <c r="D4" s="17"/>
      <c r="E4" s="17"/>
      <c r="F4" s="17"/>
      <c r="G4" s="17"/>
      <c r="H4" s="17"/>
      <c r="I4" s="17"/>
      <c r="J4" s="4" t="s">
        <v>13</v>
      </c>
    </row>
    <row r="5" spans="2:10" ht="12" customHeight="1">
      <c r="B5" s="5"/>
      <c r="C5" s="5"/>
      <c r="D5" s="5"/>
      <c r="E5" s="5"/>
      <c r="F5" s="5"/>
      <c r="G5" s="5"/>
      <c r="H5" s="5"/>
      <c r="I5" s="5"/>
      <c r="J5" s="4"/>
    </row>
    <row r="6" spans="1:10" ht="11.25">
      <c r="A6" s="6">
        <v>1980</v>
      </c>
      <c r="B6" s="7">
        <v>141</v>
      </c>
      <c r="C6" s="7">
        <v>5167.2</v>
      </c>
      <c r="D6" s="7">
        <v>56.267999999999994</v>
      </c>
      <c r="E6" s="7">
        <f>SUM(B6:D6)</f>
        <v>5364.468</v>
      </c>
      <c r="F6" s="7"/>
      <c r="G6" s="7">
        <f aca="true" t="shared" si="0" ref="G6:G35">+I6-H6</f>
        <v>4836.012</v>
      </c>
      <c r="H6" s="7">
        <v>406.456</v>
      </c>
      <c r="I6" s="7">
        <f>+E6-B7</f>
        <v>5242.468</v>
      </c>
      <c r="J6" s="8">
        <f>+G6/227.726</f>
        <v>21.236099523111108</v>
      </c>
    </row>
    <row r="7" spans="1:10" ht="11.25">
      <c r="A7" s="6">
        <v>1981</v>
      </c>
      <c r="B7" s="7">
        <v>122</v>
      </c>
      <c r="C7" s="7">
        <v>5347.9</v>
      </c>
      <c r="D7" s="7">
        <v>61.066</v>
      </c>
      <c r="E7" s="7">
        <f aca="true" t="shared" si="1" ref="E7:E25">SUM(B7:D7)</f>
        <v>5530.965999999999</v>
      </c>
      <c r="F7" s="7"/>
      <c r="G7" s="7">
        <f t="shared" si="0"/>
        <v>4986.3009999999995</v>
      </c>
      <c r="H7" s="7">
        <v>434.665</v>
      </c>
      <c r="I7" s="7">
        <f aca="true" t="shared" si="2" ref="I7:I35">+E7-B8</f>
        <v>5420.965999999999</v>
      </c>
      <c r="J7" s="8">
        <f>+G7/229.966</f>
        <v>21.68277484497708</v>
      </c>
    </row>
    <row r="8" spans="1:10" ht="11.25">
      <c r="A8" s="6">
        <v>1982</v>
      </c>
      <c r="B8" s="7">
        <v>110</v>
      </c>
      <c r="C8" s="7">
        <v>5349.6</v>
      </c>
      <c r="D8" s="7">
        <v>64.364</v>
      </c>
      <c r="E8" s="7">
        <f t="shared" si="1"/>
        <v>5523.964</v>
      </c>
      <c r="F8" s="7"/>
      <c r="G8" s="7">
        <f t="shared" si="0"/>
        <v>4979.964</v>
      </c>
      <c r="H8" s="7">
        <v>421</v>
      </c>
      <c r="I8" s="7">
        <f t="shared" si="2"/>
        <v>5400.964</v>
      </c>
      <c r="J8" s="8">
        <f>+G8/232.188</f>
        <v>21.447981807845366</v>
      </c>
    </row>
    <row r="9" spans="1:10" ht="11.25">
      <c r="A9" s="6">
        <v>1983</v>
      </c>
      <c r="B9" s="7">
        <v>123</v>
      </c>
      <c r="C9" s="7">
        <v>5775.5</v>
      </c>
      <c r="D9" s="7">
        <v>72.945</v>
      </c>
      <c r="E9" s="7">
        <f t="shared" si="1"/>
        <v>5971.445</v>
      </c>
      <c r="F9" s="7"/>
      <c r="G9" s="7">
        <f t="shared" si="0"/>
        <v>5526.442</v>
      </c>
      <c r="H9" s="7">
        <v>332.003</v>
      </c>
      <c r="I9" s="7">
        <f>+E9-B10</f>
        <v>5858.445</v>
      </c>
      <c r="J9" s="8">
        <f>+G9/234.307</f>
        <v>23.58632904693415</v>
      </c>
    </row>
    <row r="10" spans="1:10" ht="11.25">
      <c r="A10" s="6">
        <v>1984</v>
      </c>
      <c r="B10" s="7">
        <v>113</v>
      </c>
      <c r="C10" s="7">
        <v>5614</v>
      </c>
      <c r="D10" s="7">
        <v>92.713</v>
      </c>
      <c r="E10" s="7">
        <f t="shared" si="1"/>
        <v>5819.713</v>
      </c>
      <c r="F10" s="7"/>
      <c r="G10" s="7">
        <f t="shared" si="0"/>
        <v>5324.713</v>
      </c>
      <c r="H10" s="7">
        <v>403</v>
      </c>
      <c r="I10" s="7">
        <f t="shared" si="2"/>
        <v>5727.713</v>
      </c>
      <c r="J10" s="8">
        <f>+G10/236.348</f>
        <v>22.529122311168276</v>
      </c>
    </row>
    <row r="11" spans="1:10" ht="11.25">
      <c r="A11" s="6">
        <v>1985</v>
      </c>
      <c r="B11" s="7">
        <v>92</v>
      </c>
      <c r="C11" s="7">
        <v>5942</v>
      </c>
      <c r="D11" s="7">
        <v>190</v>
      </c>
      <c r="E11" s="7">
        <f t="shared" si="1"/>
        <v>6224</v>
      </c>
      <c r="F11" s="7"/>
      <c r="G11" s="7">
        <f t="shared" si="0"/>
        <v>5702</v>
      </c>
      <c r="H11" s="7">
        <v>410</v>
      </c>
      <c r="I11" s="7">
        <f>+E11-B12</f>
        <v>6112</v>
      </c>
      <c r="J11" s="8">
        <f>+G11/238.466</f>
        <v>23.911165533031962</v>
      </c>
    </row>
    <row r="12" spans="1:10" ht="11.25">
      <c r="A12" s="6">
        <v>1986</v>
      </c>
      <c r="B12" s="7">
        <v>112</v>
      </c>
      <c r="C12" s="7">
        <v>6036.3</v>
      </c>
      <c r="D12" s="7">
        <v>299</v>
      </c>
      <c r="E12" s="7">
        <f t="shared" si="1"/>
        <v>6447.3</v>
      </c>
      <c r="F12" s="7"/>
      <c r="G12" s="7">
        <f t="shared" si="0"/>
        <v>6016.3</v>
      </c>
      <c r="H12" s="7">
        <v>284</v>
      </c>
      <c r="I12" s="7">
        <f t="shared" si="2"/>
        <v>6300.3</v>
      </c>
      <c r="J12" s="8">
        <f>+G12/240.651</f>
        <v>25.000103884878932</v>
      </c>
    </row>
    <row r="13" spans="1:10" ht="11.25">
      <c r="A13" s="6">
        <v>1987</v>
      </c>
      <c r="B13" s="7">
        <v>147</v>
      </c>
      <c r="C13" s="7">
        <v>6333.6</v>
      </c>
      <c r="D13" s="7">
        <v>413</v>
      </c>
      <c r="E13" s="7">
        <f t="shared" si="1"/>
        <v>6893.6</v>
      </c>
      <c r="F13" s="7"/>
      <c r="G13" s="7">
        <f t="shared" si="0"/>
        <v>6428.6</v>
      </c>
      <c r="H13" s="7">
        <v>330</v>
      </c>
      <c r="I13" s="7">
        <f>+E13-B14</f>
        <v>6758.6</v>
      </c>
      <c r="J13" s="8">
        <f>+G13/242.804</f>
        <v>26.476499563433883</v>
      </c>
    </row>
    <row r="14" spans="1:10" ht="11.25">
      <c r="A14" s="6">
        <v>1988</v>
      </c>
      <c r="B14" s="7">
        <v>135</v>
      </c>
      <c r="C14" s="7">
        <v>6409.1</v>
      </c>
      <c r="D14" s="7">
        <v>609</v>
      </c>
      <c r="E14" s="7">
        <f t="shared" si="1"/>
        <v>7153.1</v>
      </c>
      <c r="F14" s="7"/>
      <c r="G14" s="7">
        <f t="shared" si="0"/>
        <v>6754.1</v>
      </c>
      <c r="H14" s="7">
        <v>276</v>
      </c>
      <c r="I14" s="7">
        <f t="shared" si="2"/>
        <v>7030.1</v>
      </c>
      <c r="J14" s="8">
        <f>+G14/245.021</f>
        <v>27.56539235412475</v>
      </c>
    </row>
    <row r="15" spans="1:10" ht="11.25">
      <c r="A15" s="6">
        <v>1989</v>
      </c>
      <c r="B15" s="7">
        <v>123</v>
      </c>
      <c r="C15" s="7">
        <v>6123.1</v>
      </c>
      <c r="D15" s="7">
        <v>548</v>
      </c>
      <c r="E15" s="7">
        <f t="shared" si="1"/>
        <v>6794.1</v>
      </c>
      <c r="F15" s="7"/>
      <c r="G15" s="7">
        <f t="shared" si="0"/>
        <v>6331.1</v>
      </c>
      <c r="H15" s="7">
        <v>337</v>
      </c>
      <c r="I15" s="7">
        <f>+E15-B16</f>
        <v>6668.1</v>
      </c>
      <c r="J15" s="8">
        <f>+G15/247.342</f>
        <v>25.59654243921372</v>
      </c>
    </row>
    <row r="16" spans="1:10" ht="11.25">
      <c r="A16" s="6">
        <v>1990</v>
      </c>
      <c r="B16" s="7">
        <v>126</v>
      </c>
      <c r="C16" s="7">
        <v>6035.601</v>
      </c>
      <c r="D16" s="7">
        <v>451.692</v>
      </c>
      <c r="E16" s="7">
        <f t="shared" si="1"/>
        <v>6613.293</v>
      </c>
      <c r="F16" s="7"/>
      <c r="G16" s="7">
        <f t="shared" si="0"/>
        <v>6278.293</v>
      </c>
      <c r="H16" s="7">
        <v>214</v>
      </c>
      <c r="I16" s="7">
        <f t="shared" si="2"/>
        <v>6492.293</v>
      </c>
      <c r="J16" s="8">
        <f>+G16/250.132</f>
        <v>25.099919242639885</v>
      </c>
    </row>
    <row r="17" spans="1:10" ht="11.25">
      <c r="A17" s="6">
        <v>1991</v>
      </c>
      <c r="B17" s="7">
        <v>121</v>
      </c>
      <c r="C17" s="7">
        <v>6309.7</v>
      </c>
      <c r="D17" s="7">
        <v>501.132</v>
      </c>
      <c r="E17" s="7">
        <f t="shared" si="1"/>
        <v>6931.831999999999</v>
      </c>
      <c r="F17" s="7"/>
      <c r="G17" s="7">
        <f t="shared" si="0"/>
        <v>6658.831999999999</v>
      </c>
      <c r="H17" s="7">
        <v>137</v>
      </c>
      <c r="I17" s="7">
        <f>+E17-B18</f>
        <v>6795.831999999999</v>
      </c>
      <c r="J17" s="8">
        <f>+G17/253.493</f>
        <v>26.26830721163898</v>
      </c>
    </row>
    <row r="18" spans="1:10" ht="11.25">
      <c r="A18" s="6">
        <v>1992</v>
      </c>
      <c r="B18" s="7">
        <v>136</v>
      </c>
      <c r="C18" s="7">
        <v>6491.3</v>
      </c>
      <c r="D18" s="7">
        <v>663.61</v>
      </c>
      <c r="E18" s="7">
        <f t="shared" si="1"/>
        <v>7290.91</v>
      </c>
      <c r="F18" s="7"/>
      <c r="G18" s="7">
        <f t="shared" si="0"/>
        <v>6945.93</v>
      </c>
      <c r="H18" s="7">
        <v>244.98</v>
      </c>
      <c r="I18" s="7">
        <f t="shared" si="2"/>
        <v>7190.91</v>
      </c>
      <c r="J18" s="8">
        <f>+G18/256.894</f>
        <v>27.03811688867782</v>
      </c>
    </row>
    <row r="19" spans="1:10" ht="11.25">
      <c r="A19" s="6">
        <v>1993</v>
      </c>
      <c r="B19" s="7">
        <v>100</v>
      </c>
      <c r="C19" s="7">
        <v>6469.5</v>
      </c>
      <c r="D19" s="7">
        <v>721.424</v>
      </c>
      <c r="E19" s="7">
        <f t="shared" si="1"/>
        <v>7290.924</v>
      </c>
      <c r="F19" s="7"/>
      <c r="G19" s="7">
        <f t="shared" si="0"/>
        <v>6907.067</v>
      </c>
      <c r="H19" s="7">
        <v>258.857</v>
      </c>
      <c r="I19" s="7">
        <f>+E19-B20</f>
        <v>7165.924</v>
      </c>
      <c r="J19" s="8">
        <f>+G19/260.255</f>
        <v>26.53961307179497</v>
      </c>
    </row>
    <row r="20" spans="1:10" ht="11.25">
      <c r="A20" s="6">
        <v>1994</v>
      </c>
      <c r="B20" s="7">
        <v>125</v>
      </c>
      <c r="C20" s="7">
        <v>6546.795</v>
      </c>
      <c r="D20" s="7">
        <v>758.397</v>
      </c>
      <c r="E20" s="7">
        <f t="shared" si="1"/>
        <v>7430.192</v>
      </c>
      <c r="F20" s="7"/>
      <c r="G20" s="7">
        <f t="shared" si="0"/>
        <v>6844.843</v>
      </c>
      <c r="H20" s="7">
        <v>487.465</v>
      </c>
      <c r="I20" s="7">
        <f t="shared" si="2"/>
        <v>7332.308</v>
      </c>
      <c r="J20" s="8">
        <f>+G20/263.436</f>
        <v>25.98294462412123</v>
      </c>
    </row>
    <row r="21" spans="1:10" ht="11.25">
      <c r="A21" s="6">
        <v>1995</v>
      </c>
      <c r="B21" s="7">
        <v>97.884</v>
      </c>
      <c r="C21" s="7">
        <v>6724.852</v>
      </c>
      <c r="D21" s="7">
        <v>848.214</v>
      </c>
      <c r="E21" s="7">
        <f t="shared" si="1"/>
        <v>7670.95</v>
      </c>
      <c r="F21" s="7"/>
      <c r="G21" s="7">
        <f t="shared" si="0"/>
        <v>7057.021000000001</v>
      </c>
      <c r="H21" s="7">
        <v>515.239</v>
      </c>
      <c r="I21" s="7">
        <f>+E21-B22</f>
        <v>7572.26</v>
      </c>
      <c r="J21" s="8">
        <f>+G21/266.557</f>
        <v>26.47471647715123</v>
      </c>
    </row>
    <row r="22" spans="1:10" ht="11.25">
      <c r="A22" s="6">
        <v>1996</v>
      </c>
      <c r="B22" s="7">
        <v>98.69</v>
      </c>
      <c r="C22" s="7">
        <v>6641.016</v>
      </c>
      <c r="D22" s="7">
        <v>854.698</v>
      </c>
      <c r="E22" s="7">
        <f t="shared" si="1"/>
        <v>7594.4039999999995</v>
      </c>
      <c r="F22" s="7"/>
      <c r="G22" s="7">
        <f t="shared" si="0"/>
        <v>6923.536999999999</v>
      </c>
      <c r="H22" s="7">
        <v>541.21</v>
      </c>
      <c r="I22" s="7">
        <f t="shared" si="2"/>
        <v>7464.746999999999</v>
      </c>
      <c r="J22" s="8">
        <f>+G22/269.667</f>
        <v>25.67439471644658</v>
      </c>
    </row>
    <row r="23" spans="1:10" ht="11.25">
      <c r="A23" s="6">
        <v>1997</v>
      </c>
      <c r="B23" s="7">
        <v>129.657</v>
      </c>
      <c r="C23" s="7">
        <v>7432.508</v>
      </c>
      <c r="D23" s="7">
        <v>902.111</v>
      </c>
      <c r="E23" s="7">
        <f t="shared" si="1"/>
        <v>8464.276</v>
      </c>
      <c r="F23" s="7"/>
      <c r="G23" s="7">
        <f t="shared" si="0"/>
        <v>7651.677999999999</v>
      </c>
      <c r="H23" s="7">
        <v>705.746</v>
      </c>
      <c r="I23" s="7">
        <f>+E23-B24</f>
        <v>8357.423999999999</v>
      </c>
      <c r="J23" s="8">
        <f>+G23/272.912</f>
        <v>28.03716216216216</v>
      </c>
    </row>
    <row r="24" spans="1:10" ht="11.25">
      <c r="A24" s="6">
        <v>1998</v>
      </c>
      <c r="B24" s="7">
        <v>106.852</v>
      </c>
      <c r="C24" s="7">
        <v>7464.429</v>
      </c>
      <c r="D24" s="7">
        <v>918.029</v>
      </c>
      <c r="E24" s="7">
        <f t="shared" si="1"/>
        <v>8489.31</v>
      </c>
      <c r="F24" s="7"/>
      <c r="G24" s="7">
        <f t="shared" si="0"/>
        <v>7531.697</v>
      </c>
      <c r="H24" s="7">
        <v>833.706</v>
      </c>
      <c r="I24" s="7">
        <f t="shared" si="2"/>
        <v>8365.403</v>
      </c>
      <c r="J24" s="8">
        <f>+G24/276.115</f>
        <v>27.27739166651576</v>
      </c>
    </row>
    <row r="25" spans="1:11" ht="11.25">
      <c r="A25" s="9">
        <v>1999</v>
      </c>
      <c r="B25" s="10">
        <v>123.907</v>
      </c>
      <c r="C25" s="10">
        <v>7700.7</v>
      </c>
      <c r="D25" s="10">
        <v>994.365</v>
      </c>
      <c r="E25" s="7">
        <f t="shared" si="1"/>
        <v>8818.972</v>
      </c>
      <c r="F25" s="10"/>
      <c r="G25" s="7">
        <f t="shared" si="0"/>
        <v>8029.889000000001</v>
      </c>
      <c r="H25" s="10">
        <v>649.248</v>
      </c>
      <c r="I25" s="7">
        <f t="shared" si="2"/>
        <v>8679.137</v>
      </c>
      <c r="J25" s="8">
        <f>+G25/279.295</f>
        <v>28.750564814980578</v>
      </c>
      <c r="K25" t="s">
        <v>14</v>
      </c>
    </row>
    <row r="26" spans="1:10" ht="11.25">
      <c r="A26" s="9" t="s">
        <v>15</v>
      </c>
      <c r="B26" s="10">
        <v>139.835</v>
      </c>
      <c r="C26" s="10">
        <v>9155.3</v>
      </c>
      <c r="D26" s="10">
        <v>1133.701</v>
      </c>
      <c r="E26" s="7">
        <f aca="true" t="shared" si="3" ref="E26:E31">SUM(B26:D26)</f>
        <v>10428.836</v>
      </c>
      <c r="F26" s="10"/>
      <c r="G26" s="7">
        <f t="shared" si="0"/>
        <v>9521.565999999999</v>
      </c>
      <c r="H26" s="10">
        <v>733.57</v>
      </c>
      <c r="I26" s="7">
        <f t="shared" si="2"/>
        <v>10255.135999999999</v>
      </c>
      <c r="J26" s="8">
        <f>+G26/282.385</f>
        <v>33.71838447509605</v>
      </c>
    </row>
    <row r="27" spans="1:10" ht="11.25">
      <c r="A27" s="9" t="s">
        <v>16</v>
      </c>
      <c r="B27" s="10">
        <v>173.7</v>
      </c>
      <c r="C27" s="10">
        <f>7397.7+(2167.3)</f>
        <v>9565</v>
      </c>
      <c r="D27" s="10">
        <v>1181.553</v>
      </c>
      <c r="E27" s="7">
        <f t="shared" si="3"/>
        <v>10920.253</v>
      </c>
      <c r="F27" s="10"/>
      <c r="G27" s="7">
        <f t="shared" si="0"/>
        <v>10144.138</v>
      </c>
      <c r="H27" s="10">
        <v>589.26</v>
      </c>
      <c r="I27" s="7">
        <f t="shared" si="2"/>
        <v>10733.398000000001</v>
      </c>
      <c r="J27" s="8">
        <f>+G27/285.309</f>
        <v>35.5549176506875</v>
      </c>
    </row>
    <row r="28" spans="1:10" ht="11.25">
      <c r="A28" s="9" t="s">
        <v>17</v>
      </c>
      <c r="B28" s="10">
        <v>186.855</v>
      </c>
      <c r="C28" s="10">
        <f>7856+(2900)</f>
        <v>10756</v>
      </c>
      <c r="D28" s="10">
        <v>1208.439</v>
      </c>
      <c r="E28" s="7">
        <f t="shared" si="3"/>
        <v>12151.294</v>
      </c>
      <c r="F28" s="10"/>
      <c r="G28" s="7">
        <f t="shared" si="0"/>
        <v>11430.104000000001</v>
      </c>
      <c r="H28" s="10">
        <v>552.39</v>
      </c>
      <c r="I28" s="7">
        <f t="shared" si="2"/>
        <v>11982.494</v>
      </c>
      <c r="J28" s="8">
        <f>+G28/288.105</f>
        <v>39.67339685184221</v>
      </c>
    </row>
    <row r="29" spans="1:10" ht="11.25">
      <c r="A29" s="9">
        <v>2003</v>
      </c>
      <c r="B29" s="10">
        <v>168.8</v>
      </c>
      <c r="C29" s="10">
        <v>10930.4</v>
      </c>
      <c r="D29" s="10">
        <v>1123.99</v>
      </c>
      <c r="E29" s="7">
        <f t="shared" si="3"/>
        <v>12223.189999999999</v>
      </c>
      <c r="F29" s="10"/>
      <c r="G29" s="7">
        <f t="shared" si="0"/>
        <v>11682.778999999999</v>
      </c>
      <c r="H29" s="10">
        <v>387.13</v>
      </c>
      <c r="I29" s="7">
        <f t="shared" si="2"/>
        <v>12069.908999999998</v>
      </c>
      <c r="J29" s="8">
        <f>+G29/290.82</f>
        <v>40.17185544322948</v>
      </c>
    </row>
    <row r="30" spans="1:10" ht="11.25">
      <c r="A30" s="9">
        <v>2004</v>
      </c>
      <c r="B30" s="10">
        <v>153.281</v>
      </c>
      <c r="C30" s="10">
        <v>10783.8</v>
      </c>
      <c r="D30" s="10">
        <v>1362.885</v>
      </c>
      <c r="E30" s="7">
        <f t="shared" si="3"/>
        <v>12299.966</v>
      </c>
      <c r="F30" s="10"/>
      <c r="G30" s="7">
        <f t="shared" si="0"/>
        <v>11724.136</v>
      </c>
      <c r="H30" s="10">
        <v>439.13</v>
      </c>
      <c r="I30" s="7">
        <f t="shared" si="2"/>
        <v>12163.266</v>
      </c>
      <c r="J30" s="8">
        <f>+G30/293.463</f>
        <v>39.95098530308761</v>
      </c>
    </row>
    <row r="31" spans="1:10" ht="11.25">
      <c r="A31" s="9">
        <v>2005</v>
      </c>
      <c r="B31" s="10">
        <v>136.7</v>
      </c>
      <c r="C31" s="10">
        <v>11797.739000000001</v>
      </c>
      <c r="D31" s="10">
        <v>1314.162</v>
      </c>
      <c r="E31" s="7">
        <f t="shared" si="3"/>
        <v>13248.601000000002</v>
      </c>
      <c r="F31" s="10"/>
      <c r="G31" s="7">
        <f t="shared" si="0"/>
        <v>12657.604000000003</v>
      </c>
      <c r="H31" s="10">
        <v>450.519</v>
      </c>
      <c r="I31" s="7">
        <f t="shared" si="2"/>
        <v>13108.123000000003</v>
      </c>
      <c r="J31" s="8">
        <f>+G31/296.186</f>
        <v>42.73532172351159</v>
      </c>
    </row>
    <row r="32" spans="1:10" ht="11.25">
      <c r="A32" s="9">
        <v>2006</v>
      </c>
      <c r="B32" s="10">
        <v>140.478</v>
      </c>
      <c r="C32" s="10">
        <v>12512.981</v>
      </c>
      <c r="D32" s="10">
        <v>1358.317</v>
      </c>
      <c r="E32" s="7">
        <f>SUM(B32:D32)</f>
        <v>14011.775999999998</v>
      </c>
      <c r="F32" s="10"/>
      <c r="G32" s="7">
        <f t="shared" si="0"/>
        <v>13322.427999999998</v>
      </c>
      <c r="H32" s="10">
        <v>493.923</v>
      </c>
      <c r="I32" s="7">
        <f t="shared" si="2"/>
        <v>13816.350999999999</v>
      </c>
      <c r="J32" s="8">
        <f>+G32/298.996</f>
        <v>44.55721146771194</v>
      </c>
    </row>
    <row r="33" spans="1:10" ht="11.25">
      <c r="A33" s="9">
        <v>2007</v>
      </c>
      <c r="B33" s="10">
        <v>195.425</v>
      </c>
      <c r="C33" s="10">
        <v>14026.11</v>
      </c>
      <c r="D33" s="10">
        <v>1506.485</v>
      </c>
      <c r="E33" s="7">
        <f>SUM(B33:D33)</f>
        <v>15728.02</v>
      </c>
      <c r="F33" s="10"/>
      <c r="G33" s="7">
        <f t="shared" si="0"/>
        <v>15158.552</v>
      </c>
      <c r="H33" s="10">
        <v>361.253</v>
      </c>
      <c r="I33" s="7">
        <f t="shared" si="2"/>
        <v>15519.805</v>
      </c>
      <c r="J33" s="8">
        <f>+G33/302.004</f>
        <v>50.19321598389425</v>
      </c>
    </row>
    <row r="34" spans="1:10" ht="11.25">
      <c r="A34" s="9">
        <v>2008</v>
      </c>
      <c r="B34" s="10">
        <v>208.215</v>
      </c>
      <c r="C34" s="10">
        <v>15132.18</v>
      </c>
      <c r="D34" s="10">
        <v>1856.031</v>
      </c>
      <c r="E34" s="7">
        <f>SUM(B34:D34)</f>
        <v>17196.426</v>
      </c>
      <c r="F34" s="10"/>
      <c r="G34" s="7">
        <f t="shared" si="0"/>
        <v>16469.165091276496</v>
      </c>
      <c r="H34" s="10">
        <v>526.3219087235046</v>
      </c>
      <c r="I34" s="7">
        <f t="shared" si="2"/>
        <v>16995.487</v>
      </c>
      <c r="J34" s="8">
        <f>+G34/304.798</f>
        <v>54.03304841657916</v>
      </c>
    </row>
    <row r="35" spans="1:10" ht="11.25">
      <c r="A35" s="9">
        <v>2009</v>
      </c>
      <c r="B35" s="10">
        <v>200.939</v>
      </c>
      <c r="C35" s="10">
        <v>14164.500000000002</v>
      </c>
      <c r="D35" s="10">
        <v>1882.2929511840598</v>
      </c>
      <c r="E35" s="7">
        <f>SUM(B35:D35)</f>
        <v>16247.731951184061</v>
      </c>
      <c r="F35" s="10"/>
      <c r="G35" s="7">
        <f t="shared" si="0"/>
        <v>15690.273791808095</v>
      </c>
      <c r="H35" s="10">
        <v>356.94115937596615</v>
      </c>
      <c r="I35" s="7">
        <f t="shared" si="2"/>
        <v>16047.214951184062</v>
      </c>
      <c r="J35" s="8">
        <f>+G35/307.439</f>
        <v>51.0354047203123</v>
      </c>
    </row>
    <row r="36" spans="1:10" ht="11.25">
      <c r="A36" s="11" t="s">
        <v>18</v>
      </c>
      <c r="B36" s="12">
        <v>200.517</v>
      </c>
      <c r="C36" s="12">
        <v>14885.792810000003</v>
      </c>
      <c r="D36" s="12">
        <v>2089.428</v>
      </c>
      <c r="E36" s="12">
        <f>SUM(B36:D36)</f>
        <v>17175.737810000002</v>
      </c>
      <c r="F36" s="12"/>
      <c r="G36" s="12">
        <f>+I36-H36</f>
        <v>16592.976470581216</v>
      </c>
      <c r="H36" s="12">
        <v>368.4003394187844</v>
      </c>
      <c r="I36" s="12">
        <f>E36-214.361</f>
        <v>16961.37681</v>
      </c>
      <c r="J36" s="13">
        <f>+G36/310.062</f>
        <v>53.51502754475303</v>
      </c>
    </row>
    <row r="37" ht="12.75" customHeight="1">
      <c r="A37" s="14" t="s">
        <v>19</v>
      </c>
    </row>
    <row r="38" ht="12.75" customHeight="1">
      <c r="A38" s="14" t="s">
        <v>21</v>
      </c>
    </row>
    <row r="39" spans="1:10" ht="11.25">
      <c r="A39" s="15" t="s">
        <v>22</v>
      </c>
      <c r="I39" s="18" t="s">
        <v>20</v>
      </c>
      <c r="J39" s="18"/>
    </row>
  </sheetData>
  <sheetProtection/>
  <mergeCells count="4">
    <mergeCell ref="B2:E2"/>
    <mergeCell ref="G2:I2"/>
    <mergeCell ref="B4:I4"/>
    <mergeCell ref="I39:J39"/>
  </mergeCells>
  <printOptions/>
  <pageMargins left="0.7" right="0.7" top="0.75" bottom="0.75" header="0.3" footer="0.3"/>
  <pageSetup firstPageNumber="69" useFirstPageNumber="1" fitToHeight="1" fitToWidth="1" horizontalDpi="600" verticalDpi="600" orientation="portrait" scale="93" r:id="rId1"/>
  <headerFooter alignWithMargins="0">
    <oddFooter>&amp;C&amp;P
Oil Crops Yearbook/OCS-2017
March 2017
Economic Research Service, USDA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USDA-ERS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Salad and cooking oils: Supply and disappearance, U.S., 1980-2010</dc:title>
  <dc:subject>Agricultural Economics</dc:subject>
  <dc:creator>Mark Ash</dc:creator>
  <cp:keywords>Salad and cooking oils, Supply and disappearance</cp:keywords>
  <dc:description/>
  <cp:lastModifiedBy>WIN31TONT40</cp:lastModifiedBy>
  <dcterms:created xsi:type="dcterms:W3CDTF">2015-03-23T15:20:35Z</dcterms:created>
  <dcterms:modified xsi:type="dcterms:W3CDTF">2017-03-16T15:23:42Z</dcterms:modified>
  <cp:category/>
  <cp:version/>
  <cp:contentType/>
  <cp:contentStatus/>
</cp:coreProperties>
</file>