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34" sheetId="1" r:id="rId1"/>
  </sheets>
  <externalReferences>
    <externalReference r:id="rId4"/>
  </externalReferences>
  <definedNames>
    <definedName name="_xlnm.Print_Area" localSheetId="0">'tab34'!$A$1:$L$79</definedName>
  </definedNames>
  <calcPr fullCalcOnLoad="1"/>
</workbook>
</file>

<file path=xl/sharedStrings.xml><?xml version="1.0" encoding="utf-8"?>
<sst xmlns="http://schemas.openxmlformats.org/spreadsheetml/2006/main" count="66" uniqueCount="28">
  <si>
    <t>Table 34--Fats and oils:  Domestic consumption in food products, U.S., 1980-2010</t>
  </si>
  <si>
    <t xml:space="preserve">Butter  </t>
  </si>
  <si>
    <t>Lard 2/</t>
  </si>
  <si>
    <t>Tallow  1/</t>
  </si>
  <si>
    <t>Margarine</t>
  </si>
  <si>
    <t>Calendar</t>
  </si>
  <si>
    <t>(actual weight)</t>
  </si>
  <si>
    <t>(direct food use)</t>
  </si>
  <si>
    <t xml:space="preserve">  year</t>
  </si>
  <si>
    <t>Total</t>
  </si>
  <si>
    <t>Per</t>
  </si>
  <si>
    <t>capita</t>
  </si>
  <si>
    <t>Million pounds</t>
  </si>
  <si>
    <t>Pounds</t>
  </si>
  <si>
    <t>2010 4/</t>
  </si>
  <si>
    <t xml:space="preserve">Baking or </t>
  </si>
  <si>
    <t>Salad or</t>
  </si>
  <si>
    <t>Other edible</t>
  </si>
  <si>
    <t>frying fats</t>
  </si>
  <si>
    <t>cooking oils</t>
  </si>
  <si>
    <t>uses 2/</t>
  </si>
  <si>
    <t>All food products</t>
  </si>
  <si>
    <t>2000 3/</t>
  </si>
  <si>
    <t>2001 3/</t>
  </si>
  <si>
    <t>2002 3/</t>
  </si>
  <si>
    <t xml:space="preserve">  1/  Direct use is an ERS calculation.  2/ Factory use as a proxy for domestic consumption in other edible products. 3/ ERS estimates. 4/ Preliminary.</t>
  </si>
  <si>
    <t>Last updated: March 16, 2012</t>
  </si>
  <si>
    <r>
      <t xml:space="preserve">Sources: USDA, Economic Research Service using data from U.S. Census Bureau, </t>
    </r>
    <r>
      <rPr>
        <i/>
        <sz val="8"/>
        <rFont val="Helvetica"/>
        <family val="2"/>
      </rPr>
      <t>Fats and Oils: Production, Consumption and Stocks</t>
    </r>
    <r>
      <rPr>
        <sz val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</si>
</sst>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.0_________)"/>
    <numFmt numFmtId="166" formatCode="0.0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8"/>
      <name val="Helvetica-Narrow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\Update\Yearbooks\oilyrbook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01"/>
      <sheetName val="tab02"/>
      <sheetName val="tab3"/>
      <sheetName val="tab4"/>
      <sheetName val="tab5"/>
      <sheetName val="tab6"/>
      <sheetName val="tab7"/>
      <sheetName val="tab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tab 18"/>
      <sheetName val="tab 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(1)"/>
      <sheetName val="tab33(2)"/>
      <sheetName val="tab33(3)"/>
      <sheetName val="tab33(4)"/>
      <sheetName val="tab33(5)"/>
      <sheetName val="tab33(6)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</sheetNames>
    <sheetDataSet>
      <sheetData sheetId="41">
        <row r="6">
          <cell r="G6">
            <v>4836.012</v>
          </cell>
          <cell r="J6">
            <v>21.236099523111108</v>
          </cell>
        </row>
        <row r="7">
          <cell r="G7">
            <v>4986.3009999999995</v>
          </cell>
          <cell r="J7">
            <v>21.68277484497708</v>
          </cell>
        </row>
        <row r="8">
          <cell r="G8">
            <v>4979.964</v>
          </cell>
          <cell r="J8">
            <v>21.447981807845366</v>
          </cell>
        </row>
        <row r="9">
          <cell r="G9">
            <v>5526.442</v>
          </cell>
          <cell r="J9">
            <v>23.58632904693415</v>
          </cell>
        </row>
        <row r="10">
          <cell r="G10">
            <v>5324.713</v>
          </cell>
          <cell r="J10">
            <v>22.529122311168276</v>
          </cell>
        </row>
        <row r="11">
          <cell r="G11">
            <v>5702</v>
          </cell>
          <cell r="J11">
            <v>23.911165533031962</v>
          </cell>
        </row>
        <row r="12">
          <cell r="G12">
            <v>6016.3</v>
          </cell>
          <cell r="J12">
            <v>25.000103884878932</v>
          </cell>
        </row>
        <row r="13">
          <cell r="G13">
            <v>6428.6</v>
          </cell>
          <cell r="J13">
            <v>26.476499563433883</v>
          </cell>
        </row>
        <row r="14">
          <cell r="G14">
            <v>6754.1</v>
          </cell>
          <cell r="J14">
            <v>27.56539235412475</v>
          </cell>
        </row>
        <row r="15">
          <cell r="G15">
            <v>6331.1</v>
          </cell>
          <cell r="J15">
            <v>25.59654243921372</v>
          </cell>
        </row>
        <row r="16">
          <cell r="G16">
            <v>6278.293</v>
          </cell>
          <cell r="J16">
            <v>25.099919242639885</v>
          </cell>
        </row>
        <row r="17">
          <cell r="G17">
            <v>6658.831999999999</v>
          </cell>
          <cell r="J17">
            <v>26.26830721163898</v>
          </cell>
        </row>
        <row r="18">
          <cell r="G18">
            <v>6945.93</v>
          </cell>
          <cell r="J18">
            <v>27.03811688867782</v>
          </cell>
        </row>
        <row r="19">
          <cell r="G19">
            <v>6907.067</v>
          </cell>
          <cell r="J19">
            <v>26.53961307179497</v>
          </cell>
        </row>
        <row r="20">
          <cell r="G20">
            <v>6844.843</v>
          </cell>
          <cell r="J20">
            <v>25.98294462412123</v>
          </cell>
        </row>
        <row r="21">
          <cell r="G21">
            <v>7057.021000000001</v>
          </cell>
          <cell r="J21">
            <v>26.47471647715123</v>
          </cell>
        </row>
        <row r="22">
          <cell r="G22">
            <v>6923.536999999999</v>
          </cell>
          <cell r="J22">
            <v>25.67439471644658</v>
          </cell>
        </row>
        <row r="23">
          <cell r="G23">
            <v>7651.677999999999</v>
          </cell>
          <cell r="J23">
            <v>28.03716216216216</v>
          </cell>
        </row>
        <row r="24">
          <cell r="G24">
            <v>7531.697</v>
          </cell>
          <cell r="J24">
            <v>27.27739166651576</v>
          </cell>
        </row>
        <row r="25">
          <cell r="G25">
            <v>8029.889000000001</v>
          </cell>
          <cell r="J25">
            <v>28.750564814980578</v>
          </cell>
        </row>
        <row r="26">
          <cell r="G26">
            <v>9521.565999999999</v>
          </cell>
          <cell r="J26">
            <v>33.71838447509605</v>
          </cell>
        </row>
        <row r="27">
          <cell r="G27">
            <v>10144.138</v>
          </cell>
          <cell r="J27">
            <v>35.5549176506875</v>
          </cell>
        </row>
        <row r="28">
          <cell r="G28">
            <v>11430.104000000001</v>
          </cell>
          <cell r="J28">
            <v>39.67339685184221</v>
          </cell>
        </row>
        <row r="29">
          <cell r="G29">
            <v>11682.778999999999</v>
          </cell>
          <cell r="J29">
            <v>40.17185544322948</v>
          </cell>
        </row>
        <row r="30">
          <cell r="G30">
            <v>11724.136</v>
          </cell>
          <cell r="J30">
            <v>39.95098530308761</v>
          </cell>
        </row>
        <row r="31">
          <cell r="G31">
            <v>12657.604000000003</v>
          </cell>
          <cell r="J31">
            <v>42.73532172351159</v>
          </cell>
        </row>
        <row r="32">
          <cell r="G32">
            <v>13322.427999999998</v>
          </cell>
          <cell r="J32">
            <v>44.55721146771194</v>
          </cell>
        </row>
        <row r="33">
          <cell r="G33">
            <v>15158.552</v>
          </cell>
          <cell r="J33">
            <v>50.19321598389425</v>
          </cell>
        </row>
        <row r="34">
          <cell r="G34">
            <v>16469.165091276496</v>
          </cell>
          <cell r="J34">
            <v>54.03304841657916</v>
          </cell>
        </row>
        <row r="35">
          <cell r="G35">
            <v>15690.273791808095</v>
          </cell>
          <cell r="J35">
            <v>51.0354047203123</v>
          </cell>
        </row>
        <row r="36">
          <cell r="G36">
            <v>16592.976470581216</v>
          </cell>
          <cell r="J36">
            <v>53.51502754475303</v>
          </cell>
        </row>
      </sheetData>
      <sheetData sheetId="43">
        <row r="8">
          <cell r="H8">
            <v>4150.086990999999</v>
          </cell>
          <cell r="K8">
            <v>18.224036741522703</v>
          </cell>
        </row>
        <row r="9">
          <cell r="H9">
            <v>4199.371999999999</v>
          </cell>
          <cell r="K9">
            <v>18.260838558743462</v>
          </cell>
        </row>
        <row r="10">
          <cell r="H10">
            <v>4195.125000000001</v>
          </cell>
          <cell r="K10">
            <v>18.067794201250717</v>
          </cell>
        </row>
        <row r="11">
          <cell r="H11">
            <v>4268.61</v>
          </cell>
          <cell r="K11">
            <v>18.218021655349606</v>
          </cell>
        </row>
        <row r="12">
          <cell r="H12">
            <v>5039.225</v>
          </cell>
          <cell r="K12">
            <v>21.321208556873763</v>
          </cell>
        </row>
        <row r="13">
          <cell r="H13">
            <v>5477.868</v>
          </cell>
          <cell r="K13">
            <v>22.971274730988906</v>
          </cell>
        </row>
        <row r="14">
          <cell r="H14">
            <v>5328.030999999999</v>
          </cell>
          <cell r="K14">
            <v>22.140074215357505</v>
          </cell>
        </row>
        <row r="15">
          <cell r="H15">
            <v>5205.149</v>
          </cell>
          <cell r="K15">
            <v>21.43765753447225</v>
          </cell>
        </row>
        <row r="16">
          <cell r="H16">
            <v>5282.196</v>
          </cell>
          <cell r="K16">
            <v>21.55813583325511</v>
          </cell>
        </row>
        <row r="17">
          <cell r="H17">
            <v>5321.71329929605</v>
          </cell>
          <cell r="K17">
            <v>21.515607132213894</v>
          </cell>
        </row>
        <row r="18">
          <cell r="H18">
            <v>5570.675047443174</v>
          </cell>
          <cell r="K18">
            <v>22.270941132854546</v>
          </cell>
        </row>
        <row r="19">
          <cell r="H19">
            <v>5662.5343781832735</v>
          </cell>
          <cell r="K19">
            <v>22.338030549890032</v>
          </cell>
        </row>
        <row r="20">
          <cell r="H20">
            <v>5731.60360385752</v>
          </cell>
          <cell r="K20">
            <v>22.311161817160073</v>
          </cell>
        </row>
        <row r="21">
          <cell r="H21">
            <v>6495.44372</v>
          </cell>
          <cell r="K21">
            <v>24.95799780984035</v>
          </cell>
        </row>
        <row r="22">
          <cell r="H22">
            <v>6305.157437000001</v>
          </cell>
          <cell r="K22">
            <v>23.934304487617492</v>
          </cell>
        </row>
        <row r="23">
          <cell r="H23">
            <v>5926.145327</v>
          </cell>
          <cell r="K23">
            <v>22.232187963550007</v>
          </cell>
        </row>
        <row r="24">
          <cell r="H24">
            <v>5914.310246999999</v>
          </cell>
          <cell r="K24">
            <v>21.931902112605545</v>
          </cell>
        </row>
        <row r="25">
          <cell r="H25">
            <v>5606.251051708327</v>
          </cell>
          <cell r="K25">
            <v>20.542339844742365</v>
          </cell>
        </row>
        <row r="26">
          <cell r="H26">
            <v>5669.338503882366</v>
          </cell>
          <cell r="K26">
            <v>20.53252631650713</v>
          </cell>
        </row>
        <row r="27">
          <cell r="H27">
            <v>5886.044838486834</v>
          </cell>
          <cell r="K27">
            <v>21.07465167112492</v>
          </cell>
        </row>
        <row r="28">
          <cell r="H28">
            <v>6482.3796923809505</v>
          </cell>
          <cell r="K28">
            <v>22.955821634934402</v>
          </cell>
        </row>
        <row r="29">
          <cell r="H29">
            <v>9315.151</v>
          </cell>
          <cell r="K29">
            <v>32.6493415910469</v>
          </cell>
        </row>
        <row r="30">
          <cell r="H30">
            <v>9606.778</v>
          </cell>
          <cell r="K30">
            <v>33.34471112962288</v>
          </cell>
        </row>
        <row r="31">
          <cell r="H31">
            <v>9549.264</v>
          </cell>
          <cell r="K31">
            <v>32.83565091809366</v>
          </cell>
        </row>
        <row r="32">
          <cell r="H32">
            <v>9576.188</v>
          </cell>
          <cell r="K32">
            <v>32.63167077280611</v>
          </cell>
        </row>
        <row r="33">
          <cell r="H33">
            <v>8644.465584038306</v>
          </cell>
          <cell r="K33">
            <v>29.18593581073483</v>
          </cell>
        </row>
        <row r="34">
          <cell r="H34">
            <v>7434.28791533312</v>
          </cell>
          <cell r="K34">
            <v>24.864171812777162</v>
          </cell>
        </row>
        <row r="35">
          <cell r="H35">
            <v>6338.316000000001</v>
          </cell>
          <cell r="K35">
            <v>20.987523344061668</v>
          </cell>
        </row>
        <row r="36">
          <cell r="H36">
            <v>5503.539</v>
          </cell>
          <cell r="K36">
            <v>18.0563487949396</v>
          </cell>
        </row>
        <row r="37">
          <cell r="H37">
            <v>4905.659</v>
          </cell>
          <cell r="K37">
            <v>15.956527961644422</v>
          </cell>
        </row>
        <row r="38">
          <cell r="H38">
            <v>4755.781698821654</v>
          </cell>
          <cell r="K38">
            <v>15.338163653790705</v>
          </cell>
        </row>
      </sheetData>
      <sheetData sheetId="45">
        <row r="7">
          <cell r="G7">
            <v>2591.0600000000004</v>
          </cell>
          <cell r="J7">
            <v>11.377971773095739</v>
          </cell>
        </row>
        <row r="8">
          <cell r="G8">
            <v>2573.044</v>
          </cell>
          <cell r="J8">
            <v>11.188801822878164</v>
          </cell>
        </row>
        <row r="9">
          <cell r="G9">
            <v>2581.657</v>
          </cell>
          <cell r="J9">
            <v>11.118821816803626</v>
          </cell>
        </row>
        <row r="10">
          <cell r="G10">
            <v>2446.4959999999996</v>
          </cell>
          <cell r="J10">
            <v>10.441412335098823</v>
          </cell>
        </row>
        <row r="11">
          <cell r="G11">
            <v>2472.04</v>
          </cell>
          <cell r="J11">
            <v>10.459322693655118</v>
          </cell>
        </row>
        <row r="12">
          <cell r="G12">
            <v>2588.0760000000005</v>
          </cell>
          <cell r="J12">
            <v>10.85301887900162</v>
          </cell>
        </row>
        <row r="13">
          <cell r="G13">
            <v>2761.298</v>
          </cell>
          <cell r="J13">
            <v>11.474284337069031</v>
          </cell>
        </row>
        <row r="14">
          <cell r="G14">
            <v>2565.2449999999994</v>
          </cell>
          <cell r="J14">
            <v>10.565085418691616</v>
          </cell>
        </row>
        <row r="15">
          <cell r="G15">
            <v>2543.176</v>
          </cell>
          <cell r="J15">
            <v>10.379420539463965</v>
          </cell>
        </row>
        <row r="16">
          <cell r="G16">
            <v>2525.555230524756</v>
          </cell>
          <cell r="J16">
            <v>10.21078195585366</v>
          </cell>
        </row>
        <row r="17">
          <cell r="G17">
            <v>2731.330255232336</v>
          </cell>
          <cell r="J17">
            <v>10.919555495627653</v>
          </cell>
        </row>
        <row r="18">
          <cell r="G18">
            <v>2690.5114216107763</v>
          </cell>
          <cell r="J18">
            <v>10.613750366324815</v>
          </cell>
        </row>
        <row r="19">
          <cell r="G19">
            <v>2821.4417100573037</v>
          </cell>
          <cell r="J19">
            <v>10.982902325695827</v>
          </cell>
        </row>
        <row r="20">
          <cell r="G20">
            <v>2886.940847546286</v>
          </cell>
          <cell r="J20">
            <v>11.092739227089917</v>
          </cell>
        </row>
        <row r="21">
          <cell r="G21">
            <v>2610.2587530159662</v>
          </cell>
          <cell r="J21">
            <v>9.908511946036102</v>
          </cell>
        </row>
        <row r="22">
          <cell r="G22">
            <v>2462.954257180654</v>
          </cell>
          <cell r="J22">
            <v>9.239878364404815</v>
          </cell>
        </row>
        <row r="23">
          <cell r="G23">
            <v>2471.2136453800476</v>
          </cell>
          <cell r="J23">
            <v>9.16394533027789</v>
          </cell>
        </row>
        <row r="24">
          <cell r="G24">
            <v>2344.070361797496</v>
          </cell>
          <cell r="J24">
            <v>8.58910697146881</v>
          </cell>
        </row>
        <row r="25">
          <cell r="G25">
            <v>2297.2554178130563</v>
          </cell>
          <cell r="J25">
            <v>8.319922560574602</v>
          </cell>
        </row>
        <row r="26">
          <cell r="G26">
            <v>2241.464027649103</v>
          </cell>
          <cell r="J26">
            <v>8.025435570450968</v>
          </cell>
        </row>
        <row r="27">
          <cell r="G27">
            <v>2353.185</v>
          </cell>
          <cell r="J27">
            <v>8.333250703826337</v>
          </cell>
        </row>
        <row r="28">
          <cell r="G28">
            <v>2011.7079999999999</v>
          </cell>
          <cell r="J28">
            <v>7.050979814867389</v>
          </cell>
        </row>
        <row r="29">
          <cell r="G29">
            <v>1889.247</v>
          </cell>
          <cell r="J29">
            <v>6.5574946634039675</v>
          </cell>
        </row>
        <row r="30">
          <cell r="G30">
            <v>1549.46</v>
          </cell>
          <cell r="J30">
            <v>5.327900419503473</v>
          </cell>
        </row>
        <row r="31">
          <cell r="G31">
            <v>1553.6789999999999</v>
          </cell>
          <cell r="J31">
            <v>5.294292636550433</v>
          </cell>
        </row>
        <row r="32">
          <cell r="G32">
            <v>1207.1380000000001</v>
          </cell>
          <cell r="J32">
            <v>4.075607895038929</v>
          </cell>
        </row>
        <row r="33">
          <cell r="G33">
            <v>1389.4289999999999</v>
          </cell>
          <cell r="J33">
            <v>4.646981899423404</v>
          </cell>
        </row>
        <row r="34">
          <cell r="G34">
            <v>1387.394</v>
          </cell>
          <cell r="J34">
            <v>4.593959020410326</v>
          </cell>
        </row>
        <row r="35">
          <cell r="G35">
            <v>1302.011</v>
          </cell>
          <cell r="J35">
            <v>4.271717662189384</v>
          </cell>
        </row>
        <row r="36">
          <cell r="G36">
            <v>1152.2820000000002</v>
          </cell>
          <cell r="J36">
            <v>3.748002042681638</v>
          </cell>
        </row>
        <row r="37">
          <cell r="G37">
            <v>1124.0310000000002</v>
          </cell>
          <cell r="J37">
            <v>3.6251814153298376</v>
          </cell>
        </row>
      </sheetData>
      <sheetData sheetId="47">
        <row r="8">
          <cell r="I8">
            <v>588.082</v>
          </cell>
          <cell r="J8">
            <v>2.582410440617233</v>
          </cell>
        </row>
        <row r="9">
          <cell r="I9">
            <v>573.4359999999999</v>
          </cell>
          <cell r="J9">
            <v>2.4935686144908376</v>
          </cell>
        </row>
        <row r="10">
          <cell r="I10">
            <v>585.48</v>
          </cell>
          <cell r="J10">
            <v>2.5215773424983206</v>
          </cell>
        </row>
        <row r="11">
          <cell r="I11">
            <v>487.38100000000003</v>
          </cell>
          <cell r="J11">
            <v>2.080095771786588</v>
          </cell>
        </row>
        <row r="12">
          <cell r="I12">
            <v>492.91200000000015</v>
          </cell>
          <cell r="J12">
            <v>2.085534889231134</v>
          </cell>
        </row>
        <row r="13">
          <cell r="I13">
            <v>427.42499999999995</v>
          </cell>
          <cell r="J13">
            <v>1.792393884243456</v>
          </cell>
        </row>
        <row r="14">
          <cell r="I14">
            <v>417.65100000000007</v>
          </cell>
          <cell r="J14">
            <v>1.7355049428425398</v>
          </cell>
        </row>
        <row r="15">
          <cell r="I15">
            <v>441.587</v>
          </cell>
          <cell r="J15">
            <v>1.8186973855455428</v>
          </cell>
        </row>
        <row r="16">
          <cell r="I16">
            <v>434.2989999999999</v>
          </cell>
          <cell r="J16">
            <v>1.772497051273156</v>
          </cell>
        </row>
        <row r="17">
          <cell r="I17">
            <v>422.67238547192005</v>
          </cell>
          <cell r="J17">
            <v>1.7088581214347747</v>
          </cell>
        </row>
        <row r="18">
          <cell r="I18">
            <v>291.1175050000001</v>
          </cell>
          <cell r="J18">
            <v>1.1638555042937333</v>
          </cell>
        </row>
        <row r="19">
          <cell r="I19">
            <v>253.9311950000001</v>
          </cell>
          <cell r="J19">
            <v>1.0017286276149642</v>
          </cell>
        </row>
        <row r="20">
          <cell r="I20">
            <v>239.48515900000015</v>
          </cell>
          <cell r="J20">
            <v>0.9322333686267493</v>
          </cell>
        </row>
        <row r="21">
          <cell r="I21">
            <v>200.63820100000007</v>
          </cell>
          <cell r="J21">
            <v>0.7709292847399668</v>
          </cell>
        </row>
        <row r="22">
          <cell r="I22">
            <v>154.60077201482204</v>
          </cell>
          <cell r="J22">
            <v>0.5868627371157399</v>
          </cell>
        </row>
        <row r="23">
          <cell r="I23">
            <v>106.17222921558604</v>
          </cell>
          <cell r="J23">
            <v>0.3983096644079354</v>
          </cell>
        </row>
        <row r="24">
          <cell r="I24">
            <v>151.80156941324805</v>
          </cell>
          <cell r="J24">
            <v>0.5629223057075877</v>
          </cell>
        </row>
        <row r="25">
          <cell r="I25">
            <v>209.04795259490606</v>
          </cell>
          <cell r="J25">
            <v>0.7659903287319945</v>
          </cell>
        </row>
        <row r="26">
          <cell r="I26">
            <v>195.58539822002606</v>
          </cell>
          <cell r="J26">
            <v>0.7083476023396993</v>
          </cell>
        </row>
        <row r="27">
          <cell r="I27">
            <v>202.47850537986605</v>
          </cell>
          <cell r="J27">
            <v>0.7249628721597811</v>
          </cell>
        </row>
        <row r="28">
          <cell r="I28">
            <v>221.02555144090203</v>
          </cell>
          <cell r="J28">
            <v>0.7827099578267331</v>
          </cell>
        </row>
        <row r="29">
          <cell r="I29">
            <v>325.474042732462</v>
          </cell>
          <cell r="J29">
            <v>1.140777342223561</v>
          </cell>
        </row>
        <row r="30">
          <cell r="I30">
            <v>370.317370824606</v>
          </cell>
          <cell r="J30">
            <v>1.2853555850283958</v>
          </cell>
        </row>
        <row r="31">
          <cell r="I31">
            <v>368.51761525048</v>
          </cell>
          <cell r="J31">
            <v>1.2671673724313322</v>
          </cell>
        </row>
        <row r="32">
          <cell r="I32">
            <v>220.18941512037597</v>
          </cell>
          <cell r="J32">
            <v>0.7503140604450168</v>
          </cell>
        </row>
        <row r="33">
          <cell r="I33">
            <v>459.742671509428</v>
          </cell>
          <cell r="J33">
            <v>1.5522093262660221</v>
          </cell>
        </row>
        <row r="34">
          <cell r="I34">
            <v>498.6232580374221</v>
          </cell>
          <cell r="J34">
            <v>1.6676586243208007</v>
          </cell>
        </row>
        <row r="35">
          <cell r="I35">
            <v>486.712786726308</v>
          </cell>
          <cell r="J35">
            <v>1.6116103982937577</v>
          </cell>
        </row>
        <row r="36">
          <cell r="I36">
            <v>317.43394857445196</v>
          </cell>
          <cell r="J36">
            <v>1.041456796220618</v>
          </cell>
        </row>
        <row r="37">
          <cell r="I37">
            <v>447.673230876458</v>
          </cell>
          <cell r="J37">
            <v>1.4561367649402253</v>
          </cell>
        </row>
        <row r="38">
          <cell r="I38">
            <v>479.76326316725607</v>
          </cell>
          <cell r="J38">
            <v>1.5473139667784381</v>
          </cell>
        </row>
      </sheetData>
      <sheetData sheetId="48">
        <row r="7">
          <cell r="G7">
            <v>1017.5</v>
          </cell>
          <cell r="J7">
            <v>4.468088843610303</v>
          </cell>
        </row>
        <row r="8">
          <cell r="G8">
            <v>974.781</v>
          </cell>
          <cell r="J8">
            <v>4.2396745605872175</v>
          </cell>
        </row>
        <row r="9">
          <cell r="G9">
            <v>1010.607</v>
          </cell>
          <cell r="J9">
            <v>4.352537598842317</v>
          </cell>
        </row>
        <row r="10">
          <cell r="G10">
            <v>1149.675</v>
          </cell>
          <cell r="J10">
            <v>4.907557179256274</v>
          </cell>
        </row>
        <row r="11">
          <cell r="G11">
            <v>1176.0880000000002</v>
          </cell>
          <cell r="J11">
            <v>4.977355425051196</v>
          </cell>
        </row>
        <row r="12">
          <cell r="G12">
            <v>1275.6279999999997</v>
          </cell>
          <cell r="J12">
            <v>5.34846879024515</v>
          </cell>
        </row>
        <row r="13">
          <cell r="G13">
            <v>1202.9790000000003</v>
          </cell>
          <cell r="J13">
            <v>5.000513213616399</v>
          </cell>
        </row>
        <row r="14">
          <cell r="G14">
            <v>1141.043</v>
          </cell>
          <cell r="J14">
            <v>4.699995284970593</v>
          </cell>
        </row>
        <row r="15">
          <cell r="G15">
            <v>1124.701</v>
          </cell>
          <cell r="J15">
            <v>4.5924257590655495</v>
          </cell>
        </row>
        <row r="16">
          <cell r="G16">
            <v>1167.975</v>
          </cell>
          <cell r="J16">
            <v>4.7330062823119405</v>
          </cell>
        </row>
        <row r="17">
          <cell r="G17">
            <v>988.2760000000001</v>
          </cell>
          <cell r="J17">
            <v>3.958002240985559</v>
          </cell>
        </row>
        <row r="18">
          <cell r="G18">
            <v>1145.213</v>
          </cell>
          <cell r="J18">
            <v>4.51966956240764</v>
          </cell>
        </row>
        <row r="19">
          <cell r="G19">
            <v>1245.091</v>
          </cell>
          <cell r="J19">
            <v>4.691897240306897</v>
          </cell>
        </row>
        <row r="20">
          <cell r="G20">
            <v>1242.848</v>
          </cell>
          <cell r="J20">
            <v>4.778619541655685</v>
          </cell>
        </row>
        <row r="21">
          <cell r="G21">
            <v>1278.0539999999999</v>
          </cell>
          <cell r="J21">
            <v>4.858391167688547</v>
          </cell>
        </row>
        <row r="22">
          <cell r="G22">
            <v>1240.1600000000003</v>
          </cell>
          <cell r="J22">
            <v>4.652690122294908</v>
          </cell>
        </row>
        <row r="23">
          <cell r="G23">
            <v>1141.7069999999999</v>
          </cell>
          <cell r="J23">
            <v>4.2001290946018015</v>
          </cell>
        </row>
        <row r="24">
          <cell r="G24">
            <v>1130.489</v>
          </cell>
          <cell r="J24">
            <v>4.047968091847145</v>
          </cell>
        </row>
        <row r="25">
          <cell r="G25">
            <v>1210.105</v>
          </cell>
          <cell r="J25">
            <v>4.354610682941745</v>
          </cell>
        </row>
        <row r="26">
          <cell r="G26">
            <v>1306.747</v>
          </cell>
          <cell r="J26">
            <v>4.652327851377318</v>
          </cell>
        </row>
        <row r="27">
          <cell r="G27">
            <v>1265.9880000000003</v>
          </cell>
          <cell r="J27">
            <v>4.480608836584224</v>
          </cell>
        </row>
        <row r="28">
          <cell r="G28">
            <v>1264.5549999999998</v>
          </cell>
          <cell r="J28">
            <v>4.416361700991668</v>
          </cell>
        </row>
        <row r="29">
          <cell r="G29">
            <v>1271.728</v>
          </cell>
          <cell r="J29">
            <v>4.398465956955108</v>
          </cell>
        </row>
        <row r="30">
          <cell r="G30">
            <v>1302.1229999999998</v>
          </cell>
          <cell r="J30">
            <v>4.447683383765527</v>
          </cell>
        </row>
        <row r="31">
          <cell r="G31">
            <v>1323.7280000000003</v>
          </cell>
          <cell r="J31">
            <v>4.493897622405271</v>
          </cell>
        </row>
        <row r="32">
          <cell r="G32">
            <v>1350.996</v>
          </cell>
          <cell r="J32">
            <v>4.536842618922066</v>
          </cell>
        </row>
        <row r="33">
          <cell r="G33">
            <v>1407.541</v>
          </cell>
          <cell r="J33">
            <v>4.722558767144528</v>
          </cell>
        </row>
        <row r="34">
          <cell r="G34">
            <v>1431.9950000000001</v>
          </cell>
          <cell r="J34">
            <v>4.734259136000339</v>
          </cell>
        </row>
        <row r="35">
          <cell r="G35">
            <v>1512.940074275508</v>
          </cell>
          <cell r="J35">
            <v>4.968881922062999</v>
          </cell>
        </row>
        <row r="36">
          <cell r="G36">
            <v>1528.3419051741898</v>
          </cell>
          <cell r="J36">
            <v>4.971203735291195</v>
          </cell>
        </row>
        <row r="37">
          <cell r="G37">
            <v>1509.891784896516</v>
          </cell>
          <cell r="J37">
            <v>4.880881217549301</v>
          </cell>
        </row>
      </sheetData>
      <sheetData sheetId="49">
        <row r="8">
          <cell r="I8">
            <v>241</v>
          </cell>
          <cell r="J8">
            <v>1.0582893477248976</v>
          </cell>
        </row>
        <row r="9">
          <cell r="I9">
            <v>223</v>
          </cell>
          <cell r="J9">
            <v>0.9697085656140473</v>
          </cell>
        </row>
        <row r="10">
          <cell r="I10">
            <v>303.892</v>
          </cell>
          <cell r="J10">
            <v>1.3088187158681759</v>
          </cell>
        </row>
        <row r="11">
          <cell r="I11">
            <v>495.5168</v>
          </cell>
          <cell r="J11">
            <v>2.1148185927010292</v>
          </cell>
        </row>
        <row r="12">
          <cell r="I12">
            <v>410.2910000000001</v>
          </cell>
          <cell r="J12">
            <v>1.735961378983533</v>
          </cell>
        </row>
        <row r="13">
          <cell r="I13">
            <v>471.11299999999994</v>
          </cell>
          <cell r="J13">
            <v>1.9755981984853184</v>
          </cell>
        </row>
        <row r="14">
          <cell r="I14">
            <v>437.50499999999994</v>
          </cell>
          <cell r="J14">
            <v>1.8180061582956228</v>
          </cell>
        </row>
        <row r="15">
          <cell r="I15">
            <v>226.04100000000005</v>
          </cell>
          <cell r="J15">
            <v>0.9309607749460472</v>
          </cell>
        </row>
        <row r="16">
          <cell r="I16">
            <v>205.30899999999997</v>
          </cell>
          <cell r="J16">
            <v>0.8379240963019495</v>
          </cell>
        </row>
        <row r="17">
          <cell r="I17">
            <v>63.10189001238786</v>
          </cell>
          <cell r="J17">
            <v>0.25511999584537953</v>
          </cell>
        </row>
        <row r="18">
          <cell r="I18">
            <v>154.24861133128394</v>
          </cell>
          <cell r="J18">
            <v>0.6166688441754111</v>
          </cell>
        </row>
        <row r="19">
          <cell r="I19">
            <v>363.86847739085215</v>
          </cell>
          <cell r="J19">
            <v>1.435418245832635</v>
          </cell>
        </row>
        <row r="20">
          <cell r="I20">
            <v>609.847293</v>
          </cell>
          <cell r="J20">
            <v>2.3739257942964804</v>
          </cell>
        </row>
        <row r="21">
          <cell r="I21">
            <v>564.969984</v>
          </cell>
          <cell r="J21">
            <v>2.170832391308524</v>
          </cell>
        </row>
        <row r="22">
          <cell r="I22">
            <v>639.1760689999998</v>
          </cell>
          <cell r="J22">
            <v>2.4263049431360932</v>
          </cell>
        </row>
        <row r="23">
          <cell r="I23">
            <v>710.5245649999999</v>
          </cell>
          <cell r="J23">
            <v>2.665563331670149</v>
          </cell>
        </row>
        <row r="24">
          <cell r="I24">
            <v>784.4054849999999</v>
          </cell>
          <cell r="J24">
            <v>2.908793011380703</v>
          </cell>
        </row>
        <row r="25">
          <cell r="I25">
            <v>580.32344293082</v>
          </cell>
          <cell r="J25">
            <v>2.126412334125359</v>
          </cell>
        </row>
        <row r="26">
          <cell r="I26">
            <v>868.3386627703942</v>
          </cell>
          <cell r="J26">
            <v>3.144844223495262</v>
          </cell>
        </row>
        <row r="27">
          <cell r="I27">
            <v>996.31295444537</v>
          </cell>
          <cell r="J27">
            <v>3.5672423582426105</v>
          </cell>
        </row>
        <row r="28">
          <cell r="I28">
            <v>1125.094381164522</v>
          </cell>
          <cell r="J28">
            <v>3.984256887456919</v>
          </cell>
        </row>
        <row r="29">
          <cell r="I29">
            <v>868.6899938917659</v>
          </cell>
          <cell r="J29">
            <v>3.0447339337061425</v>
          </cell>
        </row>
        <row r="30">
          <cell r="I30">
            <v>973.5902354223999</v>
          </cell>
          <cell r="J30">
            <v>3.3792896180989564</v>
          </cell>
        </row>
        <row r="31">
          <cell r="I31">
            <v>1107.632677505232</v>
          </cell>
          <cell r="J31">
            <v>3.808653729128781</v>
          </cell>
        </row>
        <row r="32">
          <cell r="I32">
            <v>1163.2779549963097</v>
          </cell>
          <cell r="J32">
            <v>3.9639680470666137</v>
          </cell>
        </row>
        <row r="33">
          <cell r="I33">
            <v>1115.7740791812</v>
          </cell>
          <cell r="J33">
            <v>3.767139835040144</v>
          </cell>
        </row>
        <row r="34">
          <cell r="I34">
            <v>1160.452071375574</v>
          </cell>
          <cell r="J34">
            <v>3.881162528514007</v>
          </cell>
        </row>
        <row r="35">
          <cell r="I35">
            <v>889.4469951042677</v>
          </cell>
          <cell r="J35">
            <v>2.945149716905298</v>
          </cell>
        </row>
        <row r="36">
          <cell r="I36">
            <v>896.2608205958319</v>
          </cell>
          <cell r="J36">
            <v>2.9405075512169763</v>
          </cell>
        </row>
        <row r="37">
          <cell r="I37">
            <v>211.57369332818405</v>
          </cell>
          <cell r="J37">
            <v>0.6881810483646643</v>
          </cell>
        </row>
        <row r="38">
          <cell r="I38">
            <v>1050.0342197296</v>
          </cell>
          <cell r="J38">
            <v>3.3943441193128288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" style="0" customWidth="1"/>
    <col min="2" max="3" width="12.66015625" style="0" customWidth="1"/>
    <col min="4" max="4" width="2.66015625" style="0" customWidth="1"/>
    <col min="5" max="6" width="12.66015625" style="0" customWidth="1"/>
    <col min="7" max="7" width="2.66015625" style="0" customWidth="1"/>
    <col min="8" max="9" width="12.66015625" style="0" customWidth="1"/>
    <col min="10" max="10" width="2.66015625" style="0" customWidth="1"/>
    <col min="11" max="12" width="12.66015625" style="0" customWidth="1"/>
  </cols>
  <sheetData>
    <row r="1" spans="1:12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>
      <c r="B2" s="21" t="s">
        <v>1</v>
      </c>
      <c r="C2" s="21"/>
      <c r="E2" s="21" t="s">
        <v>2</v>
      </c>
      <c r="F2" s="21"/>
      <c r="H2" s="21" t="s">
        <v>3</v>
      </c>
      <c r="I2" s="21"/>
      <c r="K2" s="21" t="s">
        <v>4</v>
      </c>
      <c r="L2" s="21"/>
    </row>
    <row r="3" spans="1:12" ht="11.25">
      <c r="A3" t="s">
        <v>5</v>
      </c>
      <c r="B3" s="18" t="s">
        <v>6</v>
      </c>
      <c r="C3" s="18"/>
      <c r="E3" s="18" t="s">
        <v>7</v>
      </c>
      <c r="F3" s="18"/>
      <c r="H3" s="18" t="s">
        <v>7</v>
      </c>
      <c r="I3" s="18"/>
      <c r="K3" s="18" t="s">
        <v>6</v>
      </c>
      <c r="L3" s="18"/>
    </row>
    <row r="4" spans="1:12" ht="11.25">
      <c r="A4" t="s">
        <v>8</v>
      </c>
      <c r="B4" s="2" t="s">
        <v>9</v>
      </c>
      <c r="C4" s="2" t="s">
        <v>10</v>
      </c>
      <c r="E4" s="2" t="s">
        <v>9</v>
      </c>
      <c r="F4" s="2" t="s">
        <v>10</v>
      </c>
      <c r="H4" s="2" t="s">
        <v>9</v>
      </c>
      <c r="I4" s="2" t="s">
        <v>10</v>
      </c>
      <c r="K4" s="2" t="s">
        <v>9</v>
      </c>
      <c r="L4" s="2" t="s">
        <v>10</v>
      </c>
    </row>
    <row r="5" spans="1:12" ht="11.25">
      <c r="A5" s="1"/>
      <c r="B5" s="3"/>
      <c r="C5" s="3" t="s">
        <v>11</v>
      </c>
      <c r="D5" s="1"/>
      <c r="E5" s="3"/>
      <c r="F5" s="3" t="s">
        <v>11</v>
      </c>
      <c r="G5" s="1"/>
      <c r="H5" s="3"/>
      <c r="I5" s="3" t="s">
        <v>11</v>
      </c>
      <c r="J5" s="1"/>
      <c r="K5" s="3"/>
      <c r="L5" s="3" t="s">
        <v>11</v>
      </c>
    </row>
    <row r="6" spans="2:12" ht="12" customHeight="1">
      <c r="B6" s="2" t="s">
        <v>12</v>
      </c>
      <c r="C6" s="2" t="s">
        <v>13</v>
      </c>
      <c r="E6" s="2" t="s">
        <v>12</v>
      </c>
      <c r="F6" s="2" t="s">
        <v>13</v>
      </c>
      <c r="H6" s="2" t="s">
        <v>12</v>
      </c>
      <c r="I6" s="2" t="s">
        <v>13</v>
      </c>
      <c r="K6" s="2" t="s">
        <v>12</v>
      </c>
      <c r="L6" s="2" t="s">
        <v>13</v>
      </c>
    </row>
    <row r="7" spans="2:12" ht="12" customHeight="1">
      <c r="B7" s="2"/>
      <c r="C7" s="2"/>
      <c r="E7" s="2"/>
      <c r="F7" s="2"/>
      <c r="H7" s="2"/>
      <c r="I7" s="2"/>
      <c r="K7" s="2"/>
      <c r="L7" s="2"/>
    </row>
    <row r="8" spans="1:12" ht="11.25">
      <c r="A8" s="4">
        <v>1980</v>
      </c>
      <c r="B8" s="5">
        <f>+'[1]tab43'!G7</f>
        <v>1017.5</v>
      </c>
      <c r="C8" s="6">
        <f>+'[1]tab43'!J7</f>
        <v>4.468088843610303</v>
      </c>
      <c r="E8" s="5">
        <f>+'[1]tab42'!I8</f>
        <v>588.082</v>
      </c>
      <c r="F8" s="6">
        <f>+'[1]tab42'!J8</f>
        <v>2.582410440617233</v>
      </c>
      <c r="H8" s="5">
        <f>+'[1]tab44'!I8</f>
        <v>241</v>
      </c>
      <c r="I8" s="6">
        <f>+'[1]tab44'!J8</f>
        <v>1.0582893477248976</v>
      </c>
      <c r="K8" s="5">
        <f>+'[1]tab40'!G7</f>
        <v>2591.0600000000004</v>
      </c>
      <c r="L8" s="6">
        <f>+'[1]tab40'!J7</f>
        <v>11.377971773095739</v>
      </c>
    </row>
    <row r="9" spans="1:12" ht="11.25">
      <c r="A9" s="4">
        <v>1981</v>
      </c>
      <c r="B9" s="5">
        <f>+'[1]tab43'!G8</f>
        <v>974.781</v>
      </c>
      <c r="C9" s="6">
        <f>+'[1]tab43'!J8</f>
        <v>4.2396745605872175</v>
      </c>
      <c r="E9" s="5">
        <f>+'[1]tab42'!I9</f>
        <v>573.4359999999999</v>
      </c>
      <c r="F9" s="6">
        <f>+'[1]tab42'!J9</f>
        <v>2.4935686144908376</v>
      </c>
      <c r="H9" s="5">
        <f>+'[1]tab44'!I9</f>
        <v>223</v>
      </c>
      <c r="I9" s="6">
        <f>+'[1]tab44'!J9</f>
        <v>0.9697085656140473</v>
      </c>
      <c r="K9" s="5">
        <f>+'[1]tab40'!G8</f>
        <v>2573.044</v>
      </c>
      <c r="L9" s="6">
        <f>+'[1]tab40'!J8</f>
        <v>11.188801822878164</v>
      </c>
    </row>
    <row r="10" spans="1:12" ht="11.25">
      <c r="A10" s="4">
        <v>1982</v>
      </c>
      <c r="B10" s="5">
        <f>+'[1]tab43'!G9</f>
        <v>1010.607</v>
      </c>
      <c r="C10" s="6">
        <f>+'[1]tab43'!J9</f>
        <v>4.352537598842317</v>
      </c>
      <c r="E10" s="5">
        <f>+'[1]tab42'!I10</f>
        <v>585.48</v>
      </c>
      <c r="F10" s="6">
        <f>+'[1]tab42'!J10</f>
        <v>2.5215773424983206</v>
      </c>
      <c r="H10" s="5">
        <f>+'[1]tab44'!I10</f>
        <v>303.892</v>
      </c>
      <c r="I10" s="6">
        <f>+'[1]tab44'!J10</f>
        <v>1.3088187158681759</v>
      </c>
      <c r="K10" s="5">
        <f>+'[1]tab40'!G9</f>
        <v>2581.657</v>
      </c>
      <c r="L10" s="6">
        <f>+'[1]tab40'!J9</f>
        <v>11.118821816803626</v>
      </c>
    </row>
    <row r="11" spans="1:12" ht="11.25">
      <c r="A11" s="4">
        <v>1983</v>
      </c>
      <c r="B11" s="5">
        <f>+'[1]tab43'!G10</f>
        <v>1149.675</v>
      </c>
      <c r="C11" s="6">
        <f>+'[1]tab43'!J10</f>
        <v>4.907557179256274</v>
      </c>
      <c r="E11" s="5">
        <f>+'[1]tab42'!I11</f>
        <v>487.38100000000003</v>
      </c>
      <c r="F11" s="6">
        <f>+'[1]tab42'!J11</f>
        <v>2.080095771786588</v>
      </c>
      <c r="H11" s="5">
        <f>+'[1]tab44'!I11</f>
        <v>495.5168</v>
      </c>
      <c r="I11" s="6">
        <f>+'[1]tab44'!J11</f>
        <v>2.1148185927010292</v>
      </c>
      <c r="K11" s="5">
        <f>+'[1]tab40'!G10</f>
        <v>2446.4959999999996</v>
      </c>
      <c r="L11" s="6">
        <f>+'[1]tab40'!J10</f>
        <v>10.441412335098823</v>
      </c>
    </row>
    <row r="12" spans="1:12" ht="11.25">
      <c r="A12" s="4">
        <v>1984</v>
      </c>
      <c r="B12" s="5">
        <f>+'[1]tab43'!G11</f>
        <v>1176.0880000000002</v>
      </c>
      <c r="C12" s="6">
        <f>+'[1]tab43'!J11</f>
        <v>4.977355425051196</v>
      </c>
      <c r="E12" s="5">
        <f>+'[1]tab42'!I12</f>
        <v>492.91200000000015</v>
      </c>
      <c r="F12" s="6">
        <f>+'[1]tab42'!J12</f>
        <v>2.085534889231134</v>
      </c>
      <c r="H12" s="5">
        <f>+'[1]tab44'!I12</f>
        <v>410.2910000000001</v>
      </c>
      <c r="I12" s="6">
        <f>+'[1]tab44'!J12</f>
        <v>1.735961378983533</v>
      </c>
      <c r="K12" s="5">
        <f>+'[1]tab40'!G11</f>
        <v>2472.04</v>
      </c>
      <c r="L12" s="6">
        <f>+'[1]tab40'!J11</f>
        <v>10.459322693655118</v>
      </c>
    </row>
    <row r="13" spans="1:12" ht="11.25">
      <c r="A13" s="4">
        <v>1985</v>
      </c>
      <c r="B13" s="5">
        <f>+'[1]tab43'!G12</f>
        <v>1275.6279999999997</v>
      </c>
      <c r="C13" s="6">
        <f>+'[1]tab43'!J12</f>
        <v>5.34846879024515</v>
      </c>
      <c r="E13" s="5">
        <f>+'[1]tab42'!I13</f>
        <v>427.42499999999995</v>
      </c>
      <c r="F13" s="6">
        <f>+'[1]tab42'!J13</f>
        <v>1.792393884243456</v>
      </c>
      <c r="H13" s="5">
        <f>+'[1]tab44'!I13</f>
        <v>471.11299999999994</v>
      </c>
      <c r="I13" s="6">
        <f>+'[1]tab44'!J13</f>
        <v>1.9755981984853184</v>
      </c>
      <c r="K13" s="5">
        <f>+'[1]tab40'!G12</f>
        <v>2588.0760000000005</v>
      </c>
      <c r="L13" s="6">
        <f>+'[1]tab40'!J12</f>
        <v>10.85301887900162</v>
      </c>
    </row>
    <row r="14" spans="1:12" ht="11.25">
      <c r="A14" s="4">
        <v>1986</v>
      </c>
      <c r="B14" s="5">
        <f>+'[1]tab43'!G13</f>
        <v>1202.9790000000003</v>
      </c>
      <c r="C14" s="6">
        <f>+'[1]tab43'!J13</f>
        <v>5.000513213616399</v>
      </c>
      <c r="E14" s="5">
        <f>+'[1]tab42'!I14</f>
        <v>417.65100000000007</v>
      </c>
      <c r="F14" s="6">
        <f>+'[1]tab42'!J14</f>
        <v>1.7355049428425398</v>
      </c>
      <c r="H14" s="5">
        <f>+'[1]tab44'!I14</f>
        <v>437.50499999999994</v>
      </c>
      <c r="I14" s="6">
        <f>+'[1]tab44'!J14</f>
        <v>1.8180061582956228</v>
      </c>
      <c r="K14" s="5">
        <f>+'[1]tab40'!G13</f>
        <v>2761.298</v>
      </c>
      <c r="L14" s="6">
        <f>+'[1]tab40'!J13</f>
        <v>11.474284337069031</v>
      </c>
    </row>
    <row r="15" spans="1:12" ht="11.25">
      <c r="A15" s="4">
        <v>1987</v>
      </c>
      <c r="B15" s="5">
        <f>+'[1]tab43'!G14</f>
        <v>1141.043</v>
      </c>
      <c r="C15" s="6">
        <f>+'[1]tab43'!J14</f>
        <v>4.699995284970593</v>
      </c>
      <c r="E15" s="5">
        <f>+'[1]tab42'!I15</f>
        <v>441.587</v>
      </c>
      <c r="F15" s="6">
        <f>+'[1]tab42'!J15</f>
        <v>1.8186973855455428</v>
      </c>
      <c r="H15" s="5">
        <f>+'[1]tab44'!I15</f>
        <v>226.04100000000005</v>
      </c>
      <c r="I15" s="6">
        <f>+'[1]tab44'!J15</f>
        <v>0.9309607749460472</v>
      </c>
      <c r="K15" s="5">
        <f>+'[1]tab40'!G14</f>
        <v>2565.2449999999994</v>
      </c>
      <c r="L15" s="6">
        <f>+'[1]tab40'!J14</f>
        <v>10.565085418691616</v>
      </c>
    </row>
    <row r="16" spans="1:12" ht="11.25">
      <c r="A16" s="4">
        <v>1988</v>
      </c>
      <c r="B16" s="5">
        <f>+'[1]tab43'!G15</f>
        <v>1124.701</v>
      </c>
      <c r="C16" s="6">
        <f>+'[1]tab43'!J15</f>
        <v>4.5924257590655495</v>
      </c>
      <c r="E16" s="5">
        <f>+'[1]tab42'!I16</f>
        <v>434.2989999999999</v>
      </c>
      <c r="F16" s="6">
        <f>+'[1]tab42'!J16</f>
        <v>1.772497051273156</v>
      </c>
      <c r="H16" s="5">
        <f>+'[1]tab44'!I16</f>
        <v>205.30899999999997</v>
      </c>
      <c r="I16" s="6">
        <f>+'[1]tab44'!J16</f>
        <v>0.8379240963019495</v>
      </c>
      <c r="K16" s="5">
        <f>+'[1]tab40'!G15</f>
        <v>2543.176</v>
      </c>
      <c r="L16" s="6">
        <f>+'[1]tab40'!J15</f>
        <v>10.379420539463965</v>
      </c>
    </row>
    <row r="17" spans="1:12" ht="11.25">
      <c r="A17" s="4">
        <v>1989</v>
      </c>
      <c r="B17" s="5">
        <f>+'[1]tab43'!G16</f>
        <v>1167.975</v>
      </c>
      <c r="C17" s="6">
        <f>+'[1]tab43'!J16</f>
        <v>4.7330062823119405</v>
      </c>
      <c r="E17" s="5">
        <f>+'[1]tab42'!I17</f>
        <v>422.67238547192005</v>
      </c>
      <c r="F17" s="6">
        <f>+'[1]tab42'!J17</f>
        <v>1.7088581214347747</v>
      </c>
      <c r="H17" s="5">
        <f>+'[1]tab44'!I17</f>
        <v>63.10189001238786</v>
      </c>
      <c r="I17" s="6">
        <f>+'[1]tab44'!J17</f>
        <v>0.25511999584537953</v>
      </c>
      <c r="K17" s="5">
        <f>+'[1]tab40'!G16</f>
        <v>2525.555230524756</v>
      </c>
      <c r="L17" s="6">
        <f>+'[1]tab40'!J16</f>
        <v>10.21078195585366</v>
      </c>
    </row>
    <row r="18" spans="1:12" ht="11.25">
      <c r="A18" s="4">
        <v>1990</v>
      </c>
      <c r="B18" s="5">
        <f>+'[1]tab43'!G17</f>
        <v>988.2760000000001</v>
      </c>
      <c r="C18" s="6">
        <f>+'[1]tab43'!J17</f>
        <v>3.958002240985559</v>
      </c>
      <c r="E18" s="5">
        <f>+'[1]tab42'!I18</f>
        <v>291.1175050000001</v>
      </c>
      <c r="F18" s="6">
        <f>+'[1]tab42'!J18</f>
        <v>1.1638555042937333</v>
      </c>
      <c r="H18" s="5">
        <f>+'[1]tab44'!I18</f>
        <v>154.24861133128394</v>
      </c>
      <c r="I18" s="6">
        <f>+'[1]tab44'!J18</f>
        <v>0.6166688441754111</v>
      </c>
      <c r="K18" s="5">
        <f>+'[1]tab40'!G17</f>
        <v>2731.330255232336</v>
      </c>
      <c r="L18" s="6">
        <f>+'[1]tab40'!J17</f>
        <v>10.919555495627653</v>
      </c>
    </row>
    <row r="19" spans="1:12" ht="11.25">
      <c r="A19" s="4">
        <v>1991</v>
      </c>
      <c r="B19" s="5">
        <f>+'[1]tab43'!G18</f>
        <v>1145.213</v>
      </c>
      <c r="C19" s="6">
        <f>+'[1]tab43'!J18</f>
        <v>4.51966956240764</v>
      </c>
      <c r="E19" s="5">
        <f>+'[1]tab42'!I19</f>
        <v>253.9311950000001</v>
      </c>
      <c r="F19" s="6">
        <f>+'[1]tab42'!J19</f>
        <v>1.0017286276149642</v>
      </c>
      <c r="H19" s="5">
        <f>+'[1]tab44'!I19</f>
        <v>363.86847739085215</v>
      </c>
      <c r="I19" s="6">
        <f>+'[1]tab44'!J19</f>
        <v>1.435418245832635</v>
      </c>
      <c r="K19" s="5">
        <f>+'[1]tab40'!G18</f>
        <v>2690.5114216107763</v>
      </c>
      <c r="L19" s="6">
        <f>+'[1]tab40'!J18</f>
        <v>10.613750366324815</v>
      </c>
    </row>
    <row r="20" spans="1:12" ht="11.25">
      <c r="A20" s="4">
        <v>1992</v>
      </c>
      <c r="B20" s="5">
        <f>+'[1]tab43'!G19</f>
        <v>1245.091</v>
      </c>
      <c r="C20" s="6">
        <f>+'[1]tab43'!J19</f>
        <v>4.691897240306897</v>
      </c>
      <c r="E20" s="5">
        <f>+'[1]tab42'!I20</f>
        <v>239.48515900000015</v>
      </c>
      <c r="F20" s="6">
        <f>+'[1]tab42'!J20</f>
        <v>0.9322333686267493</v>
      </c>
      <c r="H20" s="5">
        <f>+'[1]tab44'!I20</f>
        <v>609.847293</v>
      </c>
      <c r="I20" s="6">
        <f>+'[1]tab44'!J20</f>
        <v>2.3739257942964804</v>
      </c>
      <c r="K20" s="5">
        <f>+'[1]tab40'!G19</f>
        <v>2821.4417100573037</v>
      </c>
      <c r="L20" s="6">
        <f>+'[1]tab40'!J19</f>
        <v>10.982902325695827</v>
      </c>
    </row>
    <row r="21" spans="1:12" ht="11.25">
      <c r="A21" s="4">
        <v>1993</v>
      </c>
      <c r="B21" s="5">
        <f>+'[1]tab43'!G20</f>
        <v>1242.848</v>
      </c>
      <c r="C21" s="6">
        <f>+'[1]tab43'!J20</f>
        <v>4.778619541655685</v>
      </c>
      <c r="E21" s="5">
        <f>+'[1]tab42'!I21</f>
        <v>200.63820100000007</v>
      </c>
      <c r="F21" s="6">
        <f>+'[1]tab42'!J21</f>
        <v>0.7709292847399668</v>
      </c>
      <c r="H21" s="5">
        <f>+'[1]tab44'!I21</f>
        <v>564.969984</v>
      </c>
      <c r="I21" s="6">
        <f>+'[1]tab44'!J21</f>
        <v>2.170832391308524</v>
      </c>
      <c r="K21" s="5">
        <f>+'[1]tab40'!G20</f>
        <v>2886.940847546286</v>
      </c>
      <c r="L21" s="6">
        <f>+'[1]tab40'!J20</f>
        <v>11.092739227089917</v>
      </c>
    </row>
    <row r="22" spans="1:12" ht="11.25">
      <c r="A22" s="4">
        <v>1994</v>
      </c>
      <c r="B22" s="5">
        <f>+'[1]tab43'!G21</f>
        <v>1278.0539999999999</v>
      </c>
      <c r="C22" s="6">
        <f>+'[1]tab43'!J21</f>
        <v>4.858391167688547</v>
      </c>
      <c r="E22" s="5">
        <f>+'[1]tab42'!I22</f>
        <v>154.60077201482204</v>
      </c>
      <c r="F22" s="6">
        <f>+'[1]tab42'!J22</f>
        <v>0.5868627371157399</v>
      </c>
      <c r="H22" s="5">
        <f>+'[1]tab44'!I22</f>
        <v>639.1760689999998</v>
      </c>
      <c r="I22" s="6">
        <f>+'[1]tab44'!J22</f>
        <v>2.4263049431360932</v>
      </c>
      <c r="K22" s="5">
        <f>+'[1]tab40'!G21</f>
        <v>2610.2587530159662</v>
      </c>
      <c r="L22" s="6">
        <f>+'[1]tab40'!J21</f>
        <v>9.908511946036102</v>
      </c>
    </row>
    <row r="23" spans="1:12" ht="11.25">
      <c r="A23" s="4">
        <v>1995</v>
      </c>
      <c r="B23" s="5">
        <f>+'[1]tab43'!G22</f>
        <v>1240.1600000000003</v>
      </c>
      <c r="C23" s="6">
        <f>+'[1]tab43'!J22</f>
        <v>4.652690122294908</v>
      </c>
      <c r="E23" s="5">
        <f>+'[1]tab42'!I23</f>
        <v>106.17222921558604</v>
      </c>
      <c r="F23" s="6">
        <f>+'[1]tab42'!J23</f>
        <v>0.3983096644079354</v>
      </c>
      <c r="H23" s="5">
        <f>+'[1]tab44'!I23</f>
        <v>710.5245649999999</v>
      </c>
      <c r="I23" s="6">
        <f>+'[1]tab44'!J23</f>
        <v>2.665563331670149</v>
      </c>
      <c r="K23" s="5">
        <f>+'[1]tab40'!G22</f>
        <v>2462.954257180654</v>
      </c>
      <c r="L23" s="6">
        <f>+'[1]tab40'!J22</f>
        <v>9.239878364404815</v>
      </c>
    </row>
    <row r="24" spans="1:12" ht="11.25">
      <c r="A24" s="4">
        <v>1996</v>
      </c>
      <c r="B24" s="5">
        <f>+'[1]tab43'!G23</f>
        <v>1141.7069999999999</v>
      </c>
      <c r="C24" s="6">
        <f>+'[1]tab43'!J23</f>
        <v>4.2001290946018015</v>
      </c>
      <c r="E24" s="5">
        <f>+'[1]tab42'!I24</f>
        <v>151.80156941324805</v>
      </c>
      <c r="F24" s="6">
        <f>+'[1]tab42'!J24</f>
        <v>0.5629223057075877</v>
      </c>
      <c r="H24" s="5">
        <f>+'[1]tab44'!I24</f>
        <v>784.4054849999999</v>
      </c>
      <c r="I24" s="6">
        <f>+'[1]tab44'!J24</f>
        <v>2.908793011380703</v>
      </c>
      <c r="K24" s="5">
        <f>+'[1]tab40'!G23</f>
        <v>2471.2136453800476</v>
      </c>
      <c r="L24" s="6">
        <f>+'[1]tab40'!J23</f>
        <v>9.16394533027789</v>
      </c>
    </row>
    <row r="25" spans="1:12" ht="11.25">
      <c r="A25" s="4">
        <v>1997</v>
      </c>
      <c r="B25" s="5">
        <f>+'[1]tab43'!G24</f>
        <v>1130.489</v>
      </c>
      <c r="C25" s="6">
        <f>+'[1]tab43'!J24</f>
        <v>4.047968091847145</v>
      </c>
      <c r="E25" s="5">
        <f>+'[1]tab42'!I25</f>
        <v>209.04795259490606</v>
      </c>
      <c r="F25" s="6">
        <f>+'[1]tab42'!J25</f>
        <v>0.7659903287319945</v>
      </c>
      <c r="H25" s="5">
        <f>+'[1]tab44'!I25</f>
        <v>580.32344293082</v>
      </c>
      <c r="I25" s="6">
        <f>+'[1]tab44'!J25</f>
        <v>2.126412334125359</v>
      </c>
      <c r="K25" s="5">
        <f>+'[1]tab40'!G24</f>
        <v>2344.070361797496</v>
      </c>
      <c r="L25" s="6">
        <f>+'[1]tab40'!J24</f>
        <v>8.58910697146881</v>
      </c>
    </row>
    <row r="26" spans="1:12" ht="11.25">
      <c r="A26" s="4">
        <v>1998</v>
      </c>
      <c r="B26" s="5">
        <f>+'[1]tab43'!G25</f>
        <v>1210.105</v>
      </c>
      <c r="C26" s="6">
        <f>+'[1]tab43'!J25</f>
        <v>4.354610682941745</v>
      </c>
      <c r="E26" s="5">
        <f>+'[1]tab42'!I26</f>
        <v>195.58539822002606</v>
      </c>
      <c r="F26" s="6">
        <f>+'[1]tab42'!J26</f>
        <v>0.7083476023396993</v>
      </c>
      <c r="H26" s="5">
        <f>+'[1]tab44'!I26</f>
        <v>868.3386627703942</v>
      </c>
      <c r="I26" s="6">
        <f>+'[1]tab44'!J26</f>
        <v>3.144844223495262</v>
      </c>
      <c r="K26" s="5">
        <f>+'[1]tab40'!G25</f>
        <v>2297.2554178130563</v>
      </c>
      <c r="L26" s="6">
        <f>+'[1]tab40'!J25</f>
        <v>8.319922560574602</v>
      </c>
    </row>
    <row r="27" spans="1:12" ht="11.25">
      <c r="A27" s="4">
        <v>1999</v>
      </c>
      <c r="B27" s="5">
        <f>+'[1]tab43'!G26</f>
        <v>1306.747</v>
      </c>
      <c r="C27" s="6">
        <f>+'[1]tab43'!J26</f>
        <v>4.652327851377318</v>
      </c>
      <c r="E27" s="5">
        <f>+'[1]tab42'!I27</f>
        <v>202.47850537986605</v>
      </c>
      <c r="F27" s="6">
        <f>+'[1]tab42'!J27</f>
        <v>0.7249628721597811</v>
      </c>
      <c r="H27" s="5">
        <f>+'[1]tab44'!I27</f>
        <v>996.31295444537</v>
      </c>
      <c r="I27" s="6">
        <f>+'[1]tab44'!J27</f>
        <v>3.5672423582426105</v>
      </c>
      <c r="K27" s="5">
        <f>+'[1]tab40'!G26</f>
        <v>2241.464027649103</v>
      </c>
      <c r="L27" s="6">
        <f>+'[1]tab40'!J26</f>
        <v>8.025435570450968</v>
      </c>
    </row>
    <row r="28" spans="1:12" ht="11.25">
      <c r="A28" s="4">
        <v>2000</v>
      </c>
      <c r="B28" s="5">
        <f>+'[1]tab43'!G27</f>
        <v>1265.9880000000003</v>
      </c>
      <c r="C28" s="6">
        <f>+'[1]tab43'!J27</f>
        <v>4.480608836584224</v>
      </c>
      <c r="E28" s="5">
        <f>+'[1]tab42'!I28</f>
        <v>221.02555144090203</v>
      </c>
      <c r="F28" s="6">
        <f>+'[1]tab42'!J28</f>
        <v>0.7827099578267331</v>
      </c>
      <c r="H28" s="5">
        <f>+'[1]tab44'!I28</f>
        <v>1125.094381164522</v>
      </c>
      <c r="I28" s="6">
        <f>+'[1]tab44'!J28</f>
        <v>3.984256887456919</v>
      </c>
      <c r="K28" s="5">
        <f>+'[1]tab40'!G27</f>
        <v>2353.185</v>
      </c>
      <c r="L28" s="6">
        <f>+'[1]tab40'!J27</f>
        <v>8.333250703826337</v>
      </c>
    </row>
    <row r="29" spans="1:12" ht="11.25">
      <c r="A29" s="4">
        <v>2001</v>
      </c>
      <c r="B29" s="5">
        <f>+'[1]tab43'!G28</f>
        <v>1264.5549999999998</v>
      </c>
      <c r="C29" s="6">
        <f>+'[1]tab43'!J28</f>
        <v>4.416361700991668</v>
      </c>
      <c r="D29" s="7"/>
      <c r="E29" s="5">
        <f>+'[1]tab42'!I29</f>
        <v>325.474042732462</v>
      </c>
      <c r="F29" s="6">
        <f>+'[1]tab42'!J29</f>
        <v>1.140777342223561</v>
      </c>
      <c r="G29" s="7"/>
      <c r="H29" s="5">
        <f>+'[1]tab44'!I29</f>
        <v>868.6899938917659</v>
      </c>
      <c r="I29" s="6">
        <f>+'[1]tab44'!J29</f>
        <v>3.0447339337061425</v>
      </c>
      <c r="J29" s="7"/>
      <c r="K29" s="5">
        <f>+'[1]tab40'!G28</f>
        <v>2011.7079999999999</v>
      </c>
      <c r="L29" s="6">
        <f>+'[1]tab40'!J28</f>
        <v>7.050979814867389</v>
      </c>
    </row>
    <row r="30" spans="1:12" ht="11.25">
      <c r="A30" s="4">
        <v>2002</v>
      </c>
      <c r="B30" s="5">
        <f>+'[1]tab43'!G29</f>
        <v>1271.728</v>
      </c>
      <c r="C30" s="6">
        <f>+'[1]tab43'!J29</f>
        <v>4.398465956955108</v>
      </c>
      <c r="D30" s="7"/>
      <c r="E30" s="5">
        <f>+'[1]tab42'!I30</f>
        <v>370.317370824606</v>
      </c>
      <c r="F30" s="6">
        <f>+'[1]tab42'!J30</f>
        <v>1.2853555850283958</v>
      </c>
      <c r="G30" s="7"/>
      <c r="H30" s="5">
        <f>+'[1]tab44'!I30</f>
        <v>973.5902354223999</v>
      </c>
      <c r="I30" s="6">
        <f>+'[1]tab44'!J30</f>
        <v>3.3792896180989564</v>
      </c>
      <c r="J30" s="7"/>
      <c r="K30" s="5">
        <f>+'[1]tab40'!G29</f>
        <v>1889.247</v>
      </c>
      <c r="L30" s="6">
        <f>+'[1]tab40'!J29</f>
        <v>6.5574946634039675</v>
      </c>
    </row>
    <row r="31" spans="1:12" ht="11.25">
      <c r="A31" s="4">
        <v>2003</v>
      </c>
      <c r="B31" s="5">
        <f>+'[1]tab43'!G30</f>
        <v>1302.1229999999998</v>
      </c>
      <c r="C31" s="6">
        <f>+'[1]tab43'!J30</f>
        <v>4.447683383765527</v>
      </c>
      <c r="D31" s="7"/>
      <c r="E31" s="5">
        <f>+'[1]tab42'!I31</f>
        <v>368.51761525048</v>
      </c>
      <c r="F31" s="6">
        <f>+'[1]tab42'!J31</f>
        <v>1.2671673724313322</v>
      </c>
      <c r="G31" s="7"/>
      <c r="H31" s="5">
        <f>+'[1]tab44'!I31</f>
        <v>1107.632677505232</v>
      </c>
      <c r="I31" s="6">
        <f>+'[1]tab44'!J31</f>
        <v>3.808653729128781</v>
      </c>
      <c r="J31" s="7"/>
      <c r="K31" s="5">
        <f>+'[1]tab40'!G30</f>
        <v>1549.46</v>
      </c>
      <c r="L31" s="6">
        <f>+'[1]tab40'!J30</f>
        <v>5.327900419503473</v>
      </c>
    </row>
    <row r="32" spans="1:12" ht="11.25">
      <c r="A32" s="4">
        <v>2004</v>
      </c>
      <c r="B32" s="5">
        <f>+'[1]tab43'!G31</f>
        <v>1323.7280000000003</v>
      </c>
      <c r="C32" s="6">
        <f>+'[1]tab43'!J31</f>
        <v>4.493897622405271</v>
      </c>
      <c r="D32" s="7"/>
      <c r="E32" s="5">
        <f>+'[1]tab42'!I32</f>
        <v>220.18941512037597</v>
      </c>
      <c r="F32" s="6">
        <f>+'[1]tab42'!J32</f>
        <v>0.7503140604450168</v>
      </c>
      <c r="G32" s="7"/>
      <c r="H32" s="5">
        <f>+'[1]tab44'!I32</f>
        <v>1163.2779549963097</v>
      </c>
      <c r="I32" s="6">
        <f>+'[1]tab44'!J32</f>
        <v>3.9639680470666137</v>
      </c>
      <c r="J32" s="7"/>
      <c r="K32" s="5">
        <f>+'[1]tab40'!G31</f>
        <v>1553.6789999999999</v>
      </c>
      <c r="L32" s="6">
        <f>+'[1]tab40'!J31</f>
        <v>5.294292636550433</v>
      </c>
    </row>
    <row r="33" spans="1:12" ht="11.25">
      <c r="A33" s="4">
        <v>2005</v>
      </c>
      <c r="B33" s="5">
        <f>+'[1]tab43'!G32</f>
        <v>1350.996</v>
      </c>
      <c r="C33" s="6">
        <f>+'[1]tab43'!J32</f>
        <v>4.536842618922066</v>
      </c>
      <c r="D33" s="7"/>
      <c r="E33" s="5">
        <f>+'[1]tab42'!I33</f>
        <v>459.742671509428</v>
      </c>
      <c r="F33" s="6">
        <f>+'[1]tab42'!J33</f>
        <v>1.5522093262660221</v>
      </c>
      <c r="G33" s="7"/>
      <c r="H33" s="5">
        <f>+'[1]tab44'!I33</f>
        <v>1115.7740791812</v>
      </c>
      <c r="I33" s="6">
        <f>+'[1]tab44'!J33</f>
        <v>3.767139835040144</v>
      </c>
      <c r="J33" s="7"/>
      <c r="K33" s="5">
        <f>+'[1]tab40'!G32</f>
        <v>1207.1380000000001</v>
      </c>
      <c r="L33" s="6">
        <f>+'[1]tab40'!J32</f>
        <v>4.075607895038929</v>
      </c>
    </row>
    <row r="34" spans="1:12" ht="11.25">
      <c r="A34" s="4">
        <v>2006</v>
      </c>
      <c r="B34" s="5">
        <f>+'[1]tab43'!G33</f>
        <v>1407.541</v>
      </c>
      <c r="C34" s="6">
        <f>+'[1]tab43'!J33</f>
        <v>4.722558767144528</v>
      </c>
      <c r="D34" s="7"/>
      <c r="E34" s="5">
        <f>+'[1]tab42'!I34</f>
        <v>498.6232580374221</v>
      </c>
      <c r="F34" s="6">
        <f>+'[1]tab42'!J34</f>
        <v>1.6676586243208007</v>
      </c>
      <c r="G34" s="7"/>
      <c r="H34" s="5">
        <f>+'[1]tab44'!I34</f>
        <v>1160.452071375574</v>
      </c>
      <c r="I34" s="6">
        <f>+'[1]tab44'!J34</f>
        <v>3.881162528514007</v>
      </c>
      <c r="J34" s="7"/>
      <c r="K34" s="5">
        <f>+'[1]tab40'!G33</f>
        <v>1389.4289999999999</v>
      </c>
      <c r="L34" s="6">
        <f>+'[1]tab40'!J33</f>
        <v>4.646981899423404</v>
      </c>
    </row>
    <row r="35" spans="1:12" ht="11.25">
      <c r="A35" s="4">
        <v>2007</v>
      </c>
      <c r="B35" s="5">
        <f>+'[1]tab43'!G34</f>
        <v>1431.9950000000001</v>
      </c>
      <c r="C35" s="6">
        <f>+'[1]tab43'!J34</f>
        <v>4.734259136000339</v>
      </c>
      <c r="D35" s="7"/>
      <c r="E35" s="5">
        <f>+'[1]tab42'!I35</f>
        <v>486.712786726308</v>
      </c>
      <c r="F35" s="6">
        <f>+'[1]tab42'!J35</f>
        <v>1.6116103982937577</v>
      </c>
      <c r="G35" s="7"/>
      <c r="H35" s="5">
        <f>+'[1]tab44'!I35</f>
        <v>889.4469951042677</v>
      </c>
      <c r="I35" s="6">
        <f>+'[1]tab44'!J35</f>
        <v>2.945149716905298</v>
      </c>
      <c r="J35" s="7"/>
      <c r="K35" s="5">
        <f>+'[1]tab40'!G34</f>
        <v>1387.394</v>
      </c>
      <c r="L35" s="6">
        <f>+'[1]tab40'!J34</f>
        <v>4.593959020410326</v>
      </c>
    </row>
    <row r="36" spans="1:12" ht="11.25">
      <c r="A36" s="4">
        <v>2008</v>
      </c>
      <c r="B36" s="5">
        <f>+'[1]tab43'!G35</f>
        <v>1512.940074275508</v>
      </c>
      <c r="C36" s="6">
        <f>+'[1]tab43'!J35</f>
        <v>4.968881922062999</v>
      </c>
      <c r="D36" s="7"/>
      <c r="E36" s="5">
        <f>+'[1]tab42'!I36</f>
        <v>317.43394857445196</v>
      </c>
      <c r="F36" s="6">
        <f>+'[1]tab42'!J36</f>
        <v>1.041456796220618</v>
      </c>
      <c r="G36" s="7"/>
      <c r="H36" s="5">
        <f>+'[1]tab44'!I36</f>
        <v>896.2608205958319</v>
      </c>
      <c r="I36" s="6">
        <f>+'[1]tab44'!J36</f>
        <v>2.9405075512169763</v>
      </c>
      <c r="J36" s="7"/>
      <c r="K36" s="5">
        <f>+'[1]tab40'!G35</f>
        <v>1302.011</v>
      </c>
      <c r="L36" s="6">
        <f>+'[1]tab40'!J35</f>
        <v>4.271717662189384</v>
      </c>
    </row>
    <row r="37" spans="1:12" ht="11.25">
      <c r="A37" s="4">
        <v>2009</v>
      </c>
      <c r="B37" s="5">
        <f>+'[1]tab43'!G36</f>
        <v>1528.3419051741898</v>
      </c>
      <c r="C37" s="6">
        <f>+'[1]tab43'!J36</f>
        <v>4.971203735291195</v>
      </c>
      <c r="D37" s="7"/>
      <c r="E37" s="5">
        <f>+'[1]tab42'!I37</f>
        <v>447.673230876458</v>
      </c>
      <c r="F37" s="6">
        <f>+'[1]tab42'!J37</f>
        <v>1.4561367649402253</v>
      </c>
      <c r="G37" s="7"/>
      <c r="H37" s="5">
        <f>+'[1]tab44'!I37</f>
        <v>211.57369332818405</v>
      </c>
      <c r="I37" s="6">
        <f>+'[1]tab44'!J37</f>
        <v>0.6881810483646643</v>
      </c>
      <c r="J37" s="7"/>
      <c r="K37" s="5">
        <f>+'[1]tab40'!G36</f>
        <v>1152.2820000000002</v>
      </c>
      <c r="L37" s="6">
        <f>+'[1]tab40'!J36</f>
        <v>3.748002042681638</v>
      </c>
    </row>
    <row r="38" spans="1:12" ht="11.25">
      <c r="A38" s="8" t="s">
        <v>14</v>
      </c>
      <c r="B38" s="9">
        <f>+'[1]tab43'!G37</f>
        <v>1509.891784896516</v>
      </c>
      <c r="C38" s="10">
        <f>+'[1]tab43'!J37</f>
        <v>4.880881217549301</v>
      </c>
      <c r="D38" s="1"/>
      <c r="E38" s="9">
        <f>+'[1]tab42'!I38</f>
        <v>479.76326316725607</v>
      </c>
      <c r="F38" s="10">
        <f>+'[1]tab42'!J38</f>
        <v>1.5473139667784381</v>
      </c>
      <c r="G38" s="1"/>
      <c r="H38" s="9">
        <f>+'[1]tab44'!I38</f>
        <v>1050.0342197296</v>
      </c>
      <c r="I38" s="10">
        <f>+'[1]tab44'!J38</f>
        <v>3.3943441193128288</v>
      </c>
      <c r="J38" s="1"/>
      <c r="K38" s="9">
        <f>+'[1]tab40'!G37</f>
        <v>1124.0310000000002</v>
      </c>
      <c r="L38" s="10">
        <f>+'[1]tab40'!J37</f>
        <v>3.6251814153298376</v>
      </c>
    </row>
    <row r="39" ht="11.25">
      <c r="A39" s="4"/>
    </row>
    <row r="40" spans="1:9" ht="11.25">
      <c r="A40" s="4"/>
      <c r="B40" s="20" t="s">
        <v>15</v>
      </c>
      <c r="C40" s="20"/>
      <c r="E40" s="20" t="s">
        <v>16</v>
      </c>
      <c r="F40" s="20"/>
      <c r="H40" s="20" t="s">
        <v>17</v>
      </c>
      <c r="I40" s="20"/>
    </row>
    <row r="41" spans="1:12" ht="11.25">
      <c r="A41" s="4"/>
      <c r="B41" s="18" t="s">
        <v>18</v>
      </c>
      <c r="C41" s="18"/>
      <c r="E41" s="18" t="s">
        <v>19</v>
      </c>
      <c r="F41" s="18"/>
      <c r="H41" s="18" t="s">
        <v>20</v>
      </c>
      <c r="I41" s="18"/>
      <c r="K41" s="18" t="s">
        <v>21</v>
      </c>
      <c r="L41" s="18"/>
    </row>
    <row r="42" spans="1:12" ht="11.25">
      <c r="A42" s="4"/>
      <c r="B42" s="2" t="s">
        <v>9</v>
      </c>
      <c r="C42" s="2" t="s">
        <v>10</v>
      </c>
      <c r="E42" s="2" t="s">
        <v>9</v>
      </c>
      <c r="F42" s="2" t="s">
        <v>10</v>
      </c>
      <c r="H42" s="2" t="s">
        <v>9</v>
      </c>
      <c r="I42" s="2" t="s">
        <v>10</v>
      </c>
      <c r="K42" s="2" t="s">
        <v>9</v>
      </c>
      <c r="L42" s="2" t="s">
        <v>10</v>
      </c>
    </row>
    <row r="43" spans="1:12" ht="11.25">
      <c r="A43" s="8"/>
      <c r="B43" s="3"/>
      <c r="C43" s="3" t="s">
        <v>11</v>
      </c>
      <c r="D43" s="1"/>
      <c r="E43" s="3"/>
      <c r="F43" s="3" t="s">
        <v>11</v>
      </c>
      <c r="G43" s="1"/>
      <c r="H43" s="3"/>
      <c r="I43" s="3" t="s">
        <v>11</v>
      </c>
      <c r="J43" s="1"/>
      <c r="K43" s="3"/>
      <c r="L43" s="3" t="s">
        <v>11</v>
      </c>
    </row>
    <row r="44" spans="1:12" ht="12" customHeight="1">
      <c r="A44" s="4"/>
      <c r="B44" s="2" t="s">
        <v>12</v>
      </c>
      <c r="C44" s="2" t="s">
        <v>13</v>
      </c>
      <c r="E44" s="2" t="s">
        <v>12</v>
      </c>
      <c r="F44" s="2" t="s">
        <v>13</v>
      </c>
      <c r="H44" s="2" t="s">
        <v>12</v>
      </c>
      <c r="I44" s="2" t="s">
        <v>13</v>
      </c>
      <c r="K44" s="2" t="s">
        <v>12</v>
      </c>
      <c r="L44" s="2" t="s">
        <v>13</v>
      </c>
    </row>
    <row r="45" spans="1:12" ht="12" customHeight="1">
      <c r="A45" s="4"/>
      <c r="B45" s="2"/>
      <c r="C45" s="2"/>
      <c r="E45" s="2"/>
      <c r="F45" s="2"/>
      <c r="H45" s="2"/>
      <c r="I45" s="2"/>
      <c r="K45" s="2"/>
      <c r="L45" s="2"/>
    </row>
    <row r="46" spans="1:12" ht="11.25">
      <c r="A46" s="4">
        <v>1980</v>
      </c>
      <c r="B46" s="5">
        <f>+'[1]tab38'!H8</f>
        <v>4150.086990999999</v>
      </c>
      <c r="C46" s="6">
        <f>+'[1]tab38'!K8</f>
        <v>18.224036741522703</v>
      </c>
      <c r="E46" s="5">
        <f>+'[1]tab36'!G6</f>
        <v>4836.012</v>
      </c>
      <c r="F46" s="6">
        <f>+'[1]tab36'!J6</f>
        <v>21.236099523111108</v>
      </c>
      <c r="H46" s="5">
        <v>342.8</v>
      </c>
      <c r="I46" s="11">
        <f>+H46/227.726</f>
        <v>1.505317794191265</v>
      </c>
      <c r="K46" s="5">
        <f aca="true" t="shared" si="0" ref="K46:K75">+B8*0.8+E8+H8+K8*0.8+B46+E46+H46</f>
        <v>13044.828990999998</v>
      </c>
      <c r="L46" s="11">
        <f>+K46/227.726</f>
        <v>57.283002340532036</v>
      </c>
    </row>
    <row r="47" spans="1:12" ht="11.25">
      <c r="A47" s="4">
        <v>1981</v>
      </c>
      <c r="B47" s="5">
        <f>+'[1]tab38'!H9</f>
        <v>4199.371999999999</v>
      </c>
      <c r="C47" s="6">
        <f>+'[1]tab38'!K9</f>
        <v>18.260838558743462</v>
      </c>
      <c r="E47" s="5">
        <f>+'[1]tab36'!G7</f>
        <v>4986.3009999999995</v>
      </c>
      <c r="F47" s="6">
        <f>+'[1]tab36'!J7</f>
        <v>21.68277484497708</v>
      </c>
      <c r="H47" s="5">
        <v>383.49999999999994</v>
      </c>
      <c r="I47" s="11">
        <f>+H47/229.966</f>
        <v>1.667637824721915</v>
      </c>
      <c r="K47" s="5">
        <f t="shared" si="0"/>
        <v>13203.868999999999</v>
      </c>
      <c r="L47" s="11">
        <f>+K47/229.966</f>
        <v>57.41661376029499</v>
      </c>
    </row>
    <row r="48" spans="1:12" ht="11.25">
      <c r="A48" s="4">
        <v>1982</v>
      </c>
      <c r="B48" s="5">
        <f>+'[1]tab38'!H10</f>
        <v>4195.125000000001</v>
      </c>
      <c r="C48" s="6">
        <f>+'[1]tab38'!K10</f>
        <v>18.067794201250717</v>
      </c>
      <c r="E48" s="5">
        <f>+'[1]tab36'!G8</f>
        <v>4979.964</v>
      </c>
      <c r="F48" s="6">
        <f>+'[1]tab36'!J8</f>
        <v>21.447981807845366</v>
      </c>
      <c r="H48" s="5">
        <v>373.9</v>
      </c>
      <c r="I48" s="11">
        <f>+H48/232.188</f>
        <v>1.6103330060123693</v>
      </c>
      <c r="K48" s="5">
        <f t="shared" si="0"/>
        <v>13312.1722</v>
      </c>
      <c r="L48" s="11">
        <f>+K48/232.188</f>
        <v>57.333592605991704</v>
      </c>
    </row>
    <row r="49" spans="1:12" ht="11.25">
      <c r="A49" s="4">
        <v>1983</v>
      </c>
      <c r="B49" s="5">
        <f>+'[1]tab38'!H11</f>
        <v>4268.61</v>
      </c>
      <c r="C49" s="6">
        <f>+'[1]tab38'!K11</f>
        <v>18.218021655349606</v>
      </c>
      <c r="E49" s="5">
        <f>+'[1]tab36'!G9</f>
        <v>5526.442</v>
      </c>
      <c r="F49" s="6">
        <f>+'[1]tab36'!J9</f>
        <v>23.58632904693415</v>
      </c>
      <c r="H49" s="5">
        <v>365.1</v>
      </c>
      <c r="I49" s="11">
        <f>+H49/234.307</f>
        <v>1.5582120892674995</v>
      </c>
      <c r="K49" s="5">
        <f t="shared" si="0"/>
        <v>14019.986599999998</v>
      </c>
      <c r="L49" s="11">
        <f>+K49/234.307</f>
        <v>59.83596990273444</v>
      </c>
    </row>
    <row r="50" spans="1:12" ht="11.25">
      <c r="A50" s="4">
        <v>1984</v>
      </c>
      <c r="B50" s="5">
        <f>+'[1]tab38'!H12</f>
        <v>5039.225</v>
      </c>
      <c r="C50" s="6">
        <f>+'[1]tab38'!K12</f>
        <v>21.321208556873763</v>
      </c>
      <c r="E50" s="5">
        <f>+'[1]tab36'!G10</f>
        <v>5324.713</v>
      </c>
      <c r="F50" s="6">
        <f>+'[1]tab36'!J10</f>
        <v>22.529122311168276</v>
      </c>
      <c r="H50" s="5">
        <v>403.49999999999994</v>
      </c>
      <c r="I50" s="11">
        <f>+H50/236.348</f>
        <v>1.707228324335302</v>
      </c>
      <c r="K50" s="5">
        <f t="shared" si="0"/>
        <v>14589.1434</v>
      </c>
      <c r="L50" s="11">
        <f>+K50/236.348</f>
        <v>61.72738250376563</v>
      </c>
    </row>
    <row r="51" spans="1:12" ht="11.25">
      <c r="A51" s="4">
        <v>1985</v>
      </c>
      <c r="B51" s="5">
        <f>+'[1]tab38'!H13</f>
        <v>5477.868</v>
      </c>
      <c r="C51" s="6">
        <f>+'[1]tab38'!K13</f>
        <v>22.971274730988906</v>
      </c>
      <c r="E51" s="5">
        <f>+'[1]tab36'!G11</f>
        <v>5702</v>
      </c>
      <c r="F51" s="6">
        <f>+'[1]tab36'!J11</f>
        <v>23.911165533031962</v>
      </c>
      <c r="H51" s="5">
        <v>375</v>
      </c>
      <c r="I51" s="11">
        <f>+H51/238.466</f>
        <v>1.5725512232351782</v>
      </c>
      <c r="K51" s="5">
        <f t="shared" si="0"/>
        <v>15544.369200000001</v>
      </c>
      <c r="L51" s="11">
        <f>+K51/238.466</f>
        <v>65.18484479967795</v>
      </c>
    </row>
    <row r="52" spans="1:12" ht="11.25">
      <c r="A52" s="4">
        <v>1986</v>
      </c>
      <c r="B52" s="5">
        <f>+'[1]tab38'!H14</f>
        <v>5328.030999999999</v>
      </c>
      <c r="C52" s="6">
        <f>+'[1]tab38'!K14</f>
        <v>22.140074215357505</v>
      </c>
      <c r="E52" s="5">
        <f>+'[1]tab36'!G12</f>
        <v>6016.3</v>
      </c>
      <c r="F52" s="6">
        <f>+'[1]tab36'!J12</f>
        <v>25.000103884878932</v>
      </c>
      <c r="H52" s="5">
        <v>403.5</v>
      </c>
      <c r="I52" s="11">
        <f>+H52/240.651</f>
        <v>1.6767019459715522</v>
      </c>
      <c r="K52" s="5">
        <f t="shared" si="0"/>
        <v>15774.408599999999</v>
      </c>
      <c r="L52" s="11">
        <f>+K52/240.651</f>
        <v>65.54890110575064</v>
      </c>
    </row>
    <row r="53" spans="1:12" ht="11.25">
      <c r="A53" s="4">
        <v>1987</v>
      </c>
      <c r="B53" s="5">
        <f>+'[1]tab38'!H15</f>
        <v>5205.149</v>
      </c>
      <c r="C53" s="6">
        <f>+'[1]tab38'!K15</f>
        <v>21.43765753447225</v>
      </c>
      <c r="E53" s="5">
        <f>+'[1]tab36'!G13</f>
        <v>6428.6</v>
      </c>
      <c r="F53" s="6">
        <f>+'[1]tab36'!J13</f>
        <v>26.476499563433883</v>
      </c>
      <c r="H53" s="5">
        <v>315.6</v>
      </c>
      <c r="I53" s="11">
        <f>+H53/242.804</f>
        <v>1.2998138416171068</v>
      </c>
      <c r="K53" s="5">
        <f t="shared" si="0"/>
        <v>15582.0074</v>
      </c>
      <c r="L53" s="11">
        <f>+K53/242.804</f>
        <v>64.17524999588146</v>
      </c>
    </row>
    <row r="54" spans="1:12" ht="11.25">
      <c r="A54" s="4">
        <v>1988</v>
      </c>
      <c r="B54" s="5">
        <f>+'[1]tab38'!H16</f>
        <v>5282.196</v>
      </c>
      <c r="C54" s="6">
        <f>+'[1]tab38'!K16</f>
        <v>21.55813583325511</v>
      </c>
      <c r="E54" s="5">
        <f>+'[1]tab36'!G14</f>
        <v>6754.1</v>
      </c>
      <c r="F54" s="6">
        <f>+'[1]tab36'!J14</f>
        <v>27.56539235412475</v>
      </c>
      <c r="H54" s="5">
        <v>318</v>
      </c>
      <c r="I54" s="11">
        <f>+H54/245.021</f>
        <v>1.2978479395643638</v>
      </c>
      <c r="K54" s="5">
        <f t="shared" si="0"/>
        <v>15928.2056</v>
      </c>
      <c r="L54" s="11">
        <f>+K54/245.021</f>
        <v>65.00751200917472</v>
      </c>
    </row>
    <row r="55" spans="1:12" ht="11.25">
      <c r="A55" s="4">
        <v>1989</v>
      </c>
      <c r="B55" s="5">
        <f>+'[1]tab38'!H17</f>
        <v>5321.71329929605</v>
      </c>
      <c r="C55" s="6">
        <f>+'[1]tab38'!K17</f>
        <v>21.515607132213894</v>
      </c>
      <c r="E55" s="5">
        <f>+'[1]tab36'!G15</f>
        <v>6331.1</v>
      </c>
      <c r="F55" s="6">
        <f>+'[1]tab36'!J15</f>
        <v>25.59654243921372</v>
      </c>
      <c r="H55" s="5">
        <v>313.00000000000006</v>
      </c>
      <c r="I55" s="11">
        <f>+H55/247.342</f>
        <v>1.2654543102263265</v>
      </c>
      <c r="K55" s="5">
        <f t="shared" si="0"/>
        <v>15406.411759200162</v>
      </c>
      <c r="L55" s="11">
        <f>+K55/247.342</f>
        <v>62.287891903518855</v>
      </c>
    </row>
    <row r="56" spans="1:12" ht="11.25">
      <c r="A56" s="4">
        <v>1990</v>
      </c>
      <c r="B56" s="5">
        <f>+'[1]tab38'!H18</f>
        <v>5570.675047443174</v>
      </c>
      <c r="C56" s="6">
        <f>+'[1]tab38'!K18</f>
        <v>22.270941132854546</v>
      </c>
      <c r="E56" s="5">
        <f>+'[1]tab36'!G16</f>
        <v>6278.293</v>
      </c>
      <c r="F56" s="6">
        <f>+'[1]tab36'!J16</f>
        <v>25.099919242639885</v>
      </c>
      <c r="H56" s="5">
        <v>288.2</v>
      </c>
      <c r="I56" s="11">
        <f>+H56/250.132</f>
        <v>1.152191642812595</v>
      </c>
      <c r="K56" s="5">
        <f t="shared" si="0"/>
        <v>15558.219167960327</v>
      </c>
      <c r="L56" s="11">
        <f>+K56/250.132</f>
        <v>62.200035053333146</v>
      </c>
    </row>
    <row r="57" spans="1:12" ht="11.25">
      <c r="A57" s="4">
        <v>1991</v>
      </c>
      <c r="B57" s="5">
        <f>+'[1]tab38'!H19</f>
        <v>5662.5343781832735</v>
      </c>
      <c r="C57" s="6">
        <f>+'[1]tab38'!K19</f>
        <v>22.338030549890032</v>
      </c>
      <c r="E57" s="5">
        <f>+'[1]tab36'!G17</f>
        <v>6658.831999999999</v>
      </c>
      <c r="F57" s="6">
        <f>+'[1]tab36'!J17</f>
        <v>26.26830721163898</v>
      </c>
      <c r="H57" s="5">
        <v>321.2</v>
      </c>
      <c r="I57" s="11">
        <f>+H57/253.493</f>
        <v>1.2670961328320702</v>
      </c>
      <c r="K57" s="5">
        <f t="shared" si="0"/>
        <v>16328.945587862745</v>
      </c>
      <c r="L57" s="11">
        <f>+K57/253.493</f>
        <v>64.41576527897317</v>
      </c>
    </row>
    <row r="58" spans="1:12" ht="11.25">
      <c r="A58" s="4">
        <v>1992</v>
      </c>
      <c r="B58" s="5">
        <f>+'[1]tab38'!H20</f>
        <v>5731.60360385752</v>
      </c>
      <c r="C58" s="6">
        <f>+'[1]tab38'!K20</f>
        <v>22.311161817160073</v>
      </c>
      <c r="E58" s="5">
        <f>+'[1]tab36'!G18</f>
        <v>6945.93</v>
      </c>
      <c r="F58" s="6">
        <f>+'[1]tab36'!J18</f>
        <v>27.03811688867782</v>
      </c>
      <c r="H58" s="5">
        <v>366.9</v>
      </c>
      <c r="I58" s="11">
        <f>+H58/256.894</f>
        <v>1.4282155285837737</v>
      </c>
      <c r="K58" s="5">
        <f t="shared" si="0"/>
        <v>17146.992223903366</v>
      </c>
      <c r="L58" s="11">
        <f>+K58/256.894</f>
        <v>66.74734413378033</v>
      </c>
    </row>
    <row r="59" spans="1:12" ht="11.25">
      <c r="A59" s="4">
        <v>1993</v>
      </c>
      <c r="B59" s="5">
        <f>+'[1]tab38'!H21</f>
        <v>6495.44372</v>
      </c>
      <c r="C59" s="6">
        <f>+'[1]tab38'!K21</f>
        <v>24.95799780984035</v>
      </c>
      <c r="E59" s="5">
        <f>+'[1]tab36'!G19</f>
        <v>6907.067</v>
      </c>
      <c r="F59" s="6">
        <f>+'[1]tab36'!J19</f>
        <v>26.53961307179497</v>
      </c>
      <c r="H59" s="5">
        <v>451</v>
      </c>
      <c r="I59" s="11">
        <f>+H59/260.255</f>
        <v>1.7329157941249929</v>
      </c>
      <c r="K59" s="5">
        <f t="shared" si="0"/>
        <v>17922.94998303703</v>
      </c>
      <c r="L59" s="11">
        <f>+K59/260.255</f>
        <v>68.86688049427303</v>
      </c>
    </row>
    <row r="60" spans="1:12" ht="11.25">
      <c r="A60" s="4">
        <v>1994</v>
      </c>
      <c r="B60" s="5">
        <f>+'[1]tab38'!H22</f>
        <v>6305.157437000001</v>
      </c>
      <c r="C60" s="6">
        <f>+'[1]tab38'!K22</f>
        <v>23.934304487617492</v>
      </c>
      <c r="E60" s="5">
        <f>+'[1]tab36'!G20</f>
        <v>6844.843</v>
      </c>
      <c r="F60" s="6">
        <f>+'[1]tab36'!J20</f>
        <v>25.98294462412123</v>
      </c>
      <c r="H60" s="5">
        <v>425.7</v>
      </c>
      <c r="I60" s="11">
        <f>+H60/263.436</f>
        <v>1.6159522616498885</v>
      </c>
      <c r="K60" s="5">
        <f t="shared" si="0"/>
        <v>17480.127480427596</v>
      </c>
      <c r="L60" s="11">
        <f>+K60/263.436</f>
        <v>66.35436113677552</v>
      </c>
    </row>
    <row r="61" spans="1:12" ht="11.25">
      <c r="A61" s="4">
        <v>1995</v>
      </c>
      <c r="B61" s="5">
        <f>+'[1]tab38'!H23</f>
        <v>5926.145327</v>
      </c>
      <c r="C61" s="6">
        <f>+'[1]tab38'!K23</f>
        <v>22.232187963550007</v>
      </c>
      <c r="E61" s="5">
        <f>+'[1]tab36'!G21</f>
        <v>7057.021000000001</v>
      </c>
      <c r="F61" s="6">
        <f>+'[1]tab36'!J21</f>
        <v>26.47471647715123</v>
      </c>
      <c r="H61" s="5">
        <v>433.7</v>
      </c>
      <c r="I61" s="11">
        <f>+H61/266.557</f>
        <v>1.6270441218951293</v>
      </c>
      <c r="K61" s="5">
        <f t="shared" si="0"/>
        <v>17196.05452696011</v>
      </c>
      <c r="L61" s="11">
        <f>+K61/266.557</f>
        <v>64.51173492708918</v>
      </c>
    </row>
    <row r="62" spans="1:12" ht="11.25">
      <c r="A62" s="4">
        <v>1996</v>
      </c>
      <c r="B62" s="5">
        <f>+'[1]tab38'!H24</f>
        <v>5914.310246999999</v>
      </c>
      <c r="C62" s="6">
        <f>+'[1]tab38'!K24</f>
        <v>21.931902112605545</v>
      </c>
      <c r="E62" s="5">
        <f>+'[1]tab36'!G22</f>
        <v>6923.536999999999</v>
      </c>
      <c r="F62" s="6">
        <f>+'[1]tab36'!J22</f>
        <v>25.67439471644658</v>
      </c>
      <c r="H62" s="5">
        <v>360.7</v>
      </c>
      <c r="I62" s="11">
        <f>+H62/269.667</f>
        <v>1.3375756025023455</v>
      </c>
      <c r="K62" s="5">
        <f t="shared" si="0"/>
        <v>17025.090817717286</v>
      </c>
      <c r="L62" s="11">
        <f>+K62/269.667</f>
        <v>63.1337568842954</v>
      </c>
    </row>
    <row r="63" spans="1:12" ht="11.25">
      <c r="A63" s="4">
        <v>1997</v>
      </c>
      <c r="B63" s="5">
        <f>+'[1]tab38'!H25</f>
        <v>5606.251051708327</v>
      </c>
      <c r="C63" s="6">
        <f>+'[1]tab38'!K25</f>
        <v>20.542339844742365</v>
      </c>
      <c r="E63" s="5">
        <f>+'[1]tab36'!G23</f>
        <v>7651.677999999999</v>
      </c>
      <c r="F63" s="6">
        <f>+'[1]tab36'!J23</f>
        <v>28.03716216216216</v>
      </c>
      <c r="H63" s="5">
        <v>297.4</v>
      </c>
      <c r="I63" s="11">
        <f>+H63/272.912</f>
        <v>1.0897285571905961</v>
      </c>
      <c r="K63" s="5">
        <f t="shared" si="0"/>
        <v>17124.34793667205</v>
      </c>
      <c r="L63" s="11">
        <f>+K63/272.912</f>
        <v>62.746775285337584</v>
      </c>
    </row>
    <row r="64" spans="1:12" ht="11.25">
      <c r="A64" s="4">
        <v>1998</v>
      </c>
      <c r="B64" s="5">
        <f>+'[1]tab38'!H26</f>
        <v>5669.338503882366</v>
      </c>
      <c r="C64" s="6">
        <f>+'[1]tab38'!K26</f>
        <v>20.53252631650713</v>
      </c>
      <c r="E64" s="5">
        <f>+'[1]tab36'!G24</f>
        <v>7531.697</v>
      </c>
      <c r="F64" s="6">
        <f>+'[1]tab36'!J24</f>
        <v>27.27739166651576</v>
      </c>
      <c r="H64" s="5">
        <v>364.7</v>
      </c>
      <c r="I64" s="11">
        <f>+H64/276.115</f>
        <v>1.3208264672328558</v>
      </c>
      <c r="K64" s="5">
        <f t="shared" si="0"/>
        <v>17435.547899123234</v>
      </c>
      <c r="L64" s="11">
        <f>+K64/276.115</f>
        <v>63.14596417841564</v>
      </c>
    </row>
    <row r="65" spans="1:12" ht="11.25">
      <c r="A65" s="12">
        <v>1999</v>
      </c>
      <c r="B65" s="5">
        <f>+'[1]tab38'!H27</f>
        <v>5886.044838486834</v>
      </c>
      <c r="C65" s="6">
        <f>+'[1]tab38'!K27</f>
        <v>21.07465167112492</v>
      </c>
      <c r="D65" s="7"/>
      <c r="E65" s="5">
        <f>+'[1]tab36'!G25</f>
        <v>8029.889000000001</v>
      </c>
      <c r="F65" s="6">
        <f>+'[1]tab36'!J25</f>
        <v>28.750564814980578</v>
      </c>
      <c r="G65" s="7"/>
      <c r="H65" s="13">
        <v>431.3</v>
      </c>
      <c r="I65" s="11">
        <f>+H65/279.295</f>
        <v>1.5442453319966343</v>
      </c>
      <c r="J65" s="7"/>
      <c r="K65" s="5">
        <f t="shared" si="0"/>
        <v>18384.594120431353</v>
      </c>
      <c r="L65" s="11">
        <f>+K65/279.295</f>
        <v>65.82500266897493</v>
      </c>
    </row>
    <row r="66" spans="1:12" ht="11.25">
      <c r="A66" s="4" t="s">
        <v>22</v>
      </c>
      <c r="B66" s="5">
        <f>+'[1]tab38'!H28</f>
        <v>6482.3796923809505</v>
      </c>
      <c r="C66" s="6">
        <f>+'[1]tab38'!K28</f>
        <v>22.955821634934402</v>
      </c>
      <c r="D66" s="7"/>
      <c r="E66" s="5">
        <f>+'[1]tab36'!G26</f>
        <v>9521.565999999999</v>
      </c>
      <c r="F66" s="6">
        <f>+'[1]tab36'!J26</f>
        <v>33.71838447509605</v>
      </c>
      <c r="G66" s="7"/>
      <c r="H66" s="13">
        <v>428.452</v>
      </c>
      <c r="I66" s="11">
        <f>+H66/282.385</f>
        <v>1.517261894222427</v>
      </c>
      <c r="J66" s="7"/>
      <c r="K66" s="5">
        <f t="shared" si="0"/>
        <v>20673.856024986377</v>
      </c>
      <c r="L66" s="11">
        <f>+K66/282.385</f>
        <v>73.21159418873657</v>
      </c>
    </row>
    <row r="67" spans="1:12" ht="11.25">
      <c r="A67" s="4" t="s">
        <v>23</v>
      </c>
      <c r="B67" s="5">
        <f>+'[1]tab38'!H29</f>
        <v>9315.151</v>
      </c>
      <c r="C67" s="6">
        <f>+'[1]tab38'!K29</f>
        <v>32.6493415910469</v>
      </c>
      <c r="D67" s="14"/>
      <c r="E67" s="5">
        <f>+'[1]tab36'!G27</f>
        <v>10144.138</v>
      </c>
      <c r="F67" s="6">
        <f>+'[1]tab36'!J27</f>
        <v>35.5549176506875</v>
      </c>
      <c r="G67" s="7"/>
      <c r="H67" s="13">
        <v>407.635</v>
      </c>
      <c r="I67" s="11">
        <f>+H67/285.309</f>
        <v>1.428749180712841</v>
      </c>
      <c r="J67" s="7"/>
      <c r="K67" s="5">
        <f t="shared" si="0"/>
        <v>23682.098436624226</v>
      </c>
      <c r="L67" s="11">
        <f>+K67/285.309</f>
        <v>83.00508724444103</v>
      </c>
    </row>
    <row r="68" spans="1:12" ht="11.25">
      <c r="A68" s="4" t="s">
        <v>24</v>
      </c>
      <c r="B68" s="5">
        <f>+'[1]tab38'!H30</f>
        <v>9606.778</v>
      </c>
      <c r="C68" s="6">
        <f>+'[1]tab38'!K30</f>
        <v>33.34471112962288</v>
      </c>
      <c r="D68" s="14"/>
      <c r="E68" s="5">
        <f>+'[1]tab36'!G28</f>
        <v>11430.104000000001</v>
      </c>
      <c r="F68" s="6">
        <f>+'[1]tab36'!J28</f>
        <v>39.67339685184221</v>
      </c>
      <c r="G68" s="7"/>
      <c r="H68" s="13">
        <v>401.848</v>
      </c>
      <c r="I68" s="11">
        <f>+H68/288.105</f>
        <v>1.3947970358029191</v>
      </c>
      <c r="J68" s="7"/>
      <c r="K68" s="5">
        <f t="shared" si="0"/>
        <v>25311.41760624701</v>
      </c>
      <c r="L68" s="11">
        <f>+K68/288.105</f>
        <v>87.85483627929752</v>
      </c>
    </row>
    <row r="69" spans="1:12" ht="11.25">
      <c r="A69" s="4">
        <v>2003</v>
      </c>
      <c r="B69" s="5">
        <f>+'[1]tab38'!H31</f>
        <v>9549.264</v>
      </c>
      <c r="C69" s="6">
        <f>+'[1]tab38'!K31</f>
        <v>32.83565091809366</v>
      </c>
      <c r="D69" s="14"/>
      <c r="E69" s="5">
        <f>+'[1]tab36'!G29</f>
        <v>11682.778999999999</v>
      </c>
      <c r="F69" s="6">
        <f>+'[1]tab36'!J29</f>
        <v>40.17185544322948</v>
      </c>
      <c r="G69" s="7"/>
      <c r="H69" s="13">
        <v>385.6</v>
      </c>
      <c r="I69" s="11">
        <f>+H69/290.82</f>
        <v>1.3259060587304863</v>
      </c>
      <c r="J69" s="7"/>
      <c r="K69" s="5">
        <f t="shared" si="0"/>
        <v>25375.05969275571</v>
      </c>
      <c r="L69" s="11">
        <f>+K69/290.82</f>
        <v>87.25348907487694</v>
      </c>
    </row>
    <row r="70" spans="1:12" ht="11.25">
      <c r="A70" s="4">
        <v>2004</v>
      </c>
      <c r="B70" s="5">
        <f>+'[1]tab38'!H32</f>
        <v>9576.188</v>
      </c>
      <c r="C70" s="6">
        <f>+'[1]tab38'!K32</f>
        <v>32.63167077280611</v>
      </c>
      <c r="D70" s="14"/>
      <c r="E70" s="5">
        <f>+'[1]tab36'!G30</f>
        <v>11724.136</v>
      </c>
      <c r="F70" s="6">
        <f>+'[1]tab36'!J30</f>
        <v>39.95098530308761</v>
      </c>
      <c r="G70" s="7"/>
      <c r="H70" s="13">
        <v>435.574</v>
      </c>
      <c r="I70" s="11">
        <f>+H70/293.463</f>
        <v>1.484255255347352</v>
      </c>
      <c r="J70" s="7"/>
      <c r="K70" s="5">
        <f t="shared" si="0"/>
        <v>25421.290970116686</v>
      </c>
      <c r="L70" s="11">
        <f>+K70/293.463</f>
        <v>86.62519966781736</v>
      </c>
    </row>
    <row r="71" spans="1:12" ht="11.25">
      <c r="A71" s="4">
        <v>2005</v>
      </c>
      <c r="B71" s="5">
        <f>+'[1]tab38'!H33</f>
        <v>8644.465584038306</v>
      </c>
      <c r="C71" s="6">
        <f>+'[1]tab38'!K33</f>
        <v>29.18593581073483</v>
      </c>
      <c r="D71" s="14"/>
      <c r="E71" s="5">
        <f>+'[1]tab36'!G31</f>
        <v>12657.604000000003</v>
      </c>
      <c r="F71" s="6">
        <f>+'[1]tab36'!J31</f>
        <v>42.73532172351159</v>
      </c>
      <c r="G71" s="7"/>
      <c r="H71" s="13">
        <v>480.041</v>
      </c>
      <c r="I71" s="11">
        <f>+H71/296.186</f>
        <v>1.620741696096372</v>
      </c>
      <c r="J71" s="7"/>
      <c r="K71" s="5">
        <f t="shared" si="0"/>
        <v>25404.13453472894</v>
      </c>
      <c r="L71" s="11">
        <f>+K71/296.186</f>
        <v>85.77088226563356</v>
      </c>
    </row>
    <row r="72" spans="1:12" ht="11.25">
      <c r="A72" s="4">
        <v>2006</v>
      </c>
      <c r="B72" s="5">
        <f>+'[1]tab38'!H34</f>
        <v>7434.28791533312</v>
      </c>
      <c r="C72" s="6">
        <f>+'[1]tab38'!K34</f>
        <v>24.864171812777162</v>
      </c>
      <c r="D72" s="14"/>
      <c r="E72" s="5">
        <f>+'[1]tab36'!G32</f>
        <v>13322.427999999998</v>
      </c>
      <c r="F72" s="6">
        <f>+'[1]tab36'!J32</f>
        <v>44.55721146771194</v>
      </c>
      <c r="G72" s="7"/>
      <c r="H72" s="13">
        <v>641.604</v>
      </c>
      <c r="I72" s="11">
        <f>+H72/298.996</f>
        <v>2.145861483096764</v>
      </c>
      <c r="J72" s="7"/>
      <c r="K72" s="5">
        <f t="shared" si="0"/>
        <v>25294.971244746113</v>
      </c>
      <c r="L72" s="11">
        <f>+K72/298.996</f>
        <v>84.59969780447268</v>
      </c>
    </row>
    <row r="73" spans="1:12" ht="11.25">
      <c r="A73" s="4">
        <v>2007</v>
      </c>
      <c r="B73" s="5">
        <f>+'[1]tab38'!H35</f>
        <v>6338.316000000001</v>
      </c>
      <c r="C73" s="6">
        <f>+'[1]tab38'!K35</f>
        <v>20.987523344061668</v>
      </c>
      <c r="D73" s="14"/>
      <c r="E73" s="5">
        <f>+'[1]tab36'!G33</f>
        <v>15158.552</v>
      </c>
      <c r="F73" s="6">
        <f>+'[1]tab36'!J33</f>
        <v>50.19321598389425</v>
      </c>
      <c r="G73" s="7"/>
      <c r="H73" s="13">
        <v>496.3</v>
      </c>
      <c r="I73" s="11">
        <f>+H73/302.004</f>
        <v>1.6433557171428193</v>
      </c>
      <c r="J73" s="7"/>
      <c r="K73" s="5">
        <f t="shared" si="0"/>
        <v>25624.838981830577</v>
      </c>
      <c r="L73" s="11">
        <f>+K73/302.004</f>
        <v>84.84933637246716</v>
      </c>
    </row>
    <row r="74" spans="1:12" ht="11.25">
      <c r="A74" s="4">
        <v>2008</v>
      </c>
      <c r="B74" s="5">
        <f>+'[1]tab38'!H36</f>
        <v>5503.539</v>
      </c>
      <c r="C74" s="6">
        <f>+'[1]tab38'!K36</f>
        <v>18.0563487949396</v>
      </c>
      <c r="D74" s="14"/>
      <c r="E74" s="5">
        <f>+'[1]tab36'!G34</f>
        <v>16469.165091276496</v>
      </c>
      <c r="F74" s="6">
        <f>+'[1]tab36'!J34</f>
        <v>54.03304841657916</v>
      </c>
      <c r="G74" s="7"/>
      <c r="H74" s="13">
        <v>532.9</v>
      </c>
      <c r="I74" s="11">
        <f>+H74/304.798</f>
        <v>1.7483710523034928</v>
      </c>
      <c r="J74" s="7"/>
      <c r="K74" s="5">
        <f t="shared" si="0"/>
        <v>25971.259719867187</v>
      </c>
      <c r="L74" s="11">
        <f>+K74/304.798</f>
        <v>85.20810412098237</v>
      </c>
    </row>
    <row r="75" spans="1:12" ht="11.25">
      <c r="A75" s="4">
        <v>2009</v>
      </c>
      <c r="B75" s="5">
        <f>+'[1]tab38'!H37</f>
        <v>4905.659</v>
      </c>
      <c r="C75" s="6">
        <f>+'[1]tab38'!K37</f>
        <v>15.956527961644422</v>
      </c>
      <c r="D75" s="14"/>
      <c r="E75" s="5">
        <f>+'[1]tab36'!G35</f>
        <v>15690.273791808095</v>
      </c>
      <c r="F75" s="6">
        <f>+'[1]tab36'!J35</f>
        <v>51.0354047203123</v>
      </c>
      <c r="G75" s="7"/>
      <c r="H75" s="13">
        <v>508.8</v>
      </c>
      <c r="I75" s="11">
        <f>+H75/307.439</f>
        <v>1.6549624478351803</v>
      </c>
      <c r="J75" s="7"/>
      <c r="K75" s="5">
        <f t="shared" si="0"/>
        <v>23908.47884015209</v>
      </c>
      <c r="L75" s="11">
        <f>+K75/307.439</f>
        <v>77.76657756547506</v>
      </c>
    </row>
    <row r="76" spans="1:12" ht="11.25">
      <c r="A76" s="8" t="s">
        <v>14</v>
      </c>
      <c r="B76" s="9">
        <f>+'[1]tab38'!H38</f>
        <v>4755.781698821654</v>
      </c>
      <c r="C76" s="10">
        <f>+'[1]tab38'!K38</f>
        <v>15.338163653790705</v>
      </c>
      <c r="D76" s="3"/>
      <c r="E76" s="9">
        <f>+'[1]tab36'!G36</f>
        <v>16592.976470581216</v>
      </c>
      <c r="F76" s="10">
        <f>+'[1]tab36'!J36</f>
        <v>53.51502754475303</v>
      </c>
      <c r="G76" s="1"/>
      <c r="H76" s="9">
        <v>481.9</v>
      </c>
      <c r="I76" s="15">
        <f>+H76/309.348193</f>
        <v>1.557791546563196</v>
      </c>
      <c r="J76" s="1"/>
      <c r="K76" s="9">
        <f>+B38*0.8+E38+K38*0.8+B76+E76+H76</f>
        <v>24417.55966048734</v>
      </c>
      <c r="L76" s="15">
        <f>+K76/309.348193</f>
        <v>78.9322847620039</v>
      </c>
    </row>
    <row r="77" ht="11.25">
      <c r="A77" s="16" t="s">
        <v>25</v>
      </c>
    </row>
    <row r="78" spans="1:13" ht="9.75" customHeight="1">
      <c r="A78" s="16" t="s">
        <v>27</v>
      </c>
      <c r="K78" s="17"/>
      <c r="L78" s="17"/>
      <c r="M78" s="17"/>
    </row>
    <row r="79" spans="10:13" ht="12.75" customHeight="1">
      <c r="J79" s="17"/>
      <c r="K79" s="19" t="s">
        <v>26</v>
      </c>
      <c r="L79" s="19"/>
      <c r="M79" s="17"/>
    </row>
  </sheetData>
  <sheetProtection/>
  <mergeCells count="16">
    <mergeCell ref="B2:C2"/>
    <mergeCell ref="E2:F2"/>
    <mergeCell ref="H2:I2"/>
    <mergeCell ref="K2:L2"/>
    <mergeCell ref="B3:C3"/>
    <mergeCell ref="E3:F3"/>
    <mergeCell ref="H3:I3"/>
    <mergeCell ref="K3:L3"/>
    <mergeCell ref="K41:L41"/>
    <mergeCell ref="K79:L79"/>
    <mergeCell ref="B40:C40"/>
    <mergeCell ref="E40:F40"/>
    <mergeCell ref="H40:I40"/>
    <mergeCell ref="B41:C41"/>
    <mergeCell ref="E41:F41"/>
    <mergeCell ref="H41:I41"/>
  </mergeCells>
  <printOptions/>
  <pageMargins left="0.7" right="0.7" top="0.75" bottom="0.75" header="0.3" footer="0.3"/>
  <pageSetup firstPageNumber="67" useFirstPageNumber="1" fitToHeight="1" fitToWidth="1" horizontalDpi="600" verticalDpi="600" orientation="portrait" scale="81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Fats and oils: Domestic consumption in food products, U.S., 1980-2010</dc:title>
  <dc:subject>Agricultural Economics</dc:subject>
  <dc:creator>Mark Ash</dc:creator>
  <cp:keywords>Fats and oils, Domestic consumption, food products</cp:keywords>
  <dc:description/>
  <cp:lastModifiedBy>WIN31TONT40</cp:lastModifiedBy>
  <dcterms:created xsi:type="dcterms:W3CDTF">2015-03-23T15:19:25Z</dcterms:created>
  <dcterms:modified xsi:type="dcterms:W3CDTF">2017-03-16T15:23:00Z</dcterms:modified>
  <cp:category/>
  <cp:version/>
  <cp:contentType/>
  <cp:contentStatus/>
</cp:coreProperties>
</file>