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300" windowHeight="8730" activeTab="0"/>
  </bookViews>
  <sheets>
    <sheet name="tab42" sheetId="1" r:id="rId1"/>
  </sheets>
  <definedNames>
    <definedName name="_xlnm.Print_Area" localSheetId="0">'tab42'!$A$1:$L$49</definedName>
  </definedNames>
  <calcPr fullCalcOnLoad="1"/>
</workbook>
</file>

<file path=xl/comments1.xml><?xml version="1.0" encoding="utf-8"?>
<comments xmlns="http://schemas.openxmlformats.org/spreadsheetml/2006/main">
  <authors>
    <author>Windows User</author>
  </authors>
  <commentList>
    <comment ref="B40" authorId="0">
      <text>
        <r>
          <rPr>
            <b/>
            <sz val="9"/>
            <rFont val="Tahoma"/>
            <family val="2"/>
          </rPr>
          <t>USDA estimate</t>
        </r>
      </text>
    </comment>
    <comment ref="C40" authorId="0">
      <text>
        <r>
          <rPr>
            <b/>
            <sz val="9"/>
            <rFont val="Tahoma"/>
            <family val="2"/>
          </rPr>
          <t>ERS estimate</t>
        </r>
      </text>
    </comment>
    <comment ref="F40" authorId="0">
      <text>
        <r>
          <rPr>
            <b/>
            <sz val="9"/>
            <rFont val="Tahoma"/>
            <family val="2"/>
          </rPr>
          <t>ERS estimate</t>
        </r>
      </text>
    </comment>
    <comment ref="B41" authorId="0">
      <text>
        <r>
          <rPr>
            <b/>
            <sz val="9"/>
            <rFont val="Tahoma"/>
            <family val="2"/>
          </rPr>
          <t>USDA estimate</t>
        </r>
      </text>
    </comment>
    <comment ref="C41" authorId="0">
      <text>
        <r>
          <rPr>
            <b/>
            <sz val="9"/>
            <rFont val="Tahoma"/>
            <family val="2"/>
          </rPr>
          <t>ERS estimate</t>
        </r>
      </text>
    </comment>
    <comment ref="F41" authorId="0">
      <text>
        <r>
          <rPr>
            <b/>
            <sz val="9"/>
            <rFont val="Tahoma"/>
            <family val="2"/>
          </rPr>
          <t>ERS estimate</t>
        </r>
      </text>
    </comment>
    <comment ref="B42" authorId="0">
      <text>
        <r>
          <rPr>
            <b/>
            <sz val="9"/>
            <rFont val="Tahoma"/>
            <family val="2"/>
          </rPr>
          <t>USDA estimate</t>
        </r>
      </text>
    </comment>
    <comment ref="C42" authorId="0">
      <text>
        <r>
          <rPr>
            <b/>
            <sz val="9"/>
            <rFont val="Tahoma"/>
            <family val="2"/>
          </rPr>
          <t>ERS estimate</t>
        </r>
      </text>
    </comment>
    <comment ref="F42" authorId="0">
      <text>
        <r>
          <rPr>
            <b/>
            <sz val="9"/>
            <rFont val="Tahoma"/>
            <family val="2"/>
          </rPr>
          <t>ERS estimate</t>
        </r>
      </text>
    </comment>
    <comment ref="B43" authorId="0">
      <text>
        <r>
          <rPr>
            <b/>
            <sz val="9"/>
            <rFont val="Tahoma"/>
            <family val="2"/>
          </rPr>
          <t>USDA estimate</t>
        </r>
      </text>
    </comment>
    <comment ref="C43" authorId="0">
      <text>
        <r>
          <rPr>
            <b/>
            <sz val="9"/>
            <rFont val="Tahoma"/>
            <family val="2"/>
          </rPr>
          <t>ERS estimate</t>
        </r>
      </text>
    </comment>
    <comment ref="F43" authorId="0">
      <text>
        <r>
          <rPr>
            <b/>
            <sz val="9"/>
            <rFont val="Tahoma"/>
            <family val="2"/>
          </rPr>
          <t>ERS estimate</t>
        </r>
      </text>
    </comment>
    <comment ref="B44" authorId="0">
      <text>
        <r>
          <rPr>
            <b/>
            <sz val="9"/>
            <rFont val="Tahoma"/>
            <family val="2"/>
          </rPr>
          <t>USDA estimate</t>
        </r>
      </text>
    </comment>
    <comment ref="C44" authorId="0">
      <text>
        <r>
          <rPr>
            <b/>
            <sz val="9"/>
            <rFont val="Tahoma"/>
            <family val="2"/>
          </rPr>
          <t>ERS estimate</t>
        </r>
      </text>
    </comment>
    <comment ref="F44" authorId="0">
      <text>
        <r>
          <rPr>
            <b/>
            <sz val="9"/>
            <rFont val="Tahoma"/>
            <family val="2"/>
          </rPr>
          <t>ERS estimate</t>
        </r>
      </text>
    </comment>
  </commentList>
</comments>
</file>

<file path=xl/sharedStrings.xml><?xml version="1.0" encoding="utf-8"?>
<sst xmlns="http://schemas.openxmlformats.org/spreadsheetml/2006/main" count="40" uniqueCount="28">
  <si>
    <t>Per capita</t>
  </si>
  <si>
    <t>Supply</t>
  </si>
  <si>
    <t>Disappearance</t>
  </si>
  <si>
    <t>domestic</t>
  </si>
  <si>
    <t>Price  1/</t>
  </si>
  <si>
    <t xml:space="preserve">Calendar </t>
  </si>
  <si>
    <t>Stocks</t>
  </si>
  <si>
    <t>Production</t>
  </si>
  <si>
    <t>Total</t>
  </si>
  <si>
    <t>Domestic</t>
  </si>
  <si>
    <t>Exports</t>
  </si>
  <si>
    <t>Direct</t>
  </si>
  <si>
    <t>disappear-</t>
  </si>
  <si>
    <t xml:space="preserve">  year </t>
  </si>
  <si>
    <t>Jan. 1</t>
  </si>
  <si>
    <t>2/</t>
  </si>
  <si>
    <t>food use</t>
  </si>
  <si>
    <t>ance</t>
  </si>
  <si>
    <t>------------------------------------------------------Million pounds------------------------------------------------------</t>
  </si>
  <si>
    <t>Pounds</t>
  </si>
  <si>
    <t>Cents/pound</t>
  </si>
  <si>
    <t>NA</t>
  </si>
  <si>
    <t xml:space="preserve"> 1/ Loose, average wholesale, tanks, Chicago. 2/ Census Bureau ended publication of lard production in July 1989.  ERS estimates after 1989, </t>
  </si>
  <si>
    <t xml:space="preserve">which have been revised from previous publications with a lower yield per hog conversion rate. </t>
  </si>
  <si>
    <r>
      <t xml:space="preserve">Sources:  Economic Research Service estimates and USDA, Foreign Agricultural Service, </t>
    </r>
    <r>
      <rPr>
        <i/>
        <sz val="8"/>
        <rFont val="Helvetica"/>
        <family val="0"/>
      </rPr>
      <t>Global Agricultural Trade System</t>
    </r>
    <r>
      <rPr>
        <sz val="8"/>
        <rFont val="Helvetica"/>
        <family val="2"/>
      </rPr>
      <t xml:space="preserve"> and </t>
    </r>
  </si>
  <si>
    <r>
      <t xml:space="preserve">USDA, Agricultural Marketing Service, </t>
    </r>
    <r>
      <rPr>
        <i/>
        <sz val="8"/>
        <rFont val="Helvetica"/>
        <family val="0"/>
      </rPr>
      <t>Tallow, Protein, and Hide Report</t>
    </r>
    <r>
      <rPr>
        <sz val="8"/>
        <rFont val="Helvetica"/>
        <family val="0"/>
      </rPr>
      <t xml:space="preserve"> and U.S. Census Bureau, </t>
    </r>
    <r>
      <rPr>
        <i/>
        <sz val="8"/>
        <rFont val="Helvetica"/>
        <family val="0"/>
      </rPr>
      <t>Fats and Oils: Production, Consumption and Stocks</t>
    </r>
    <r>
      <rPr>
        <sz val="8"/>
        <rFont val="Helvetica"/>
        <family val="2"/>
      </rPr>
      <t>.</t>
    </r>
  </si>
  <si>
    <t>Table 42--Lard:  Supply, disappearance, and price, U.S., 1980-2016</t>
  </si>
  <si>
    <t>Last updated: March 29, 2017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</si>
</sst>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________)"/>
    <numFmt numFmtId="165" formatCode="#,##0_______)"/>
    <numFmt numFmtId="166" formatCode="0.0"/>
    <numFmt numFmtId="167" formatCode="#,##0.00_____)"/>
  </numFmts>
  <fonts count="41">
    <font>
      <sz val="8"/>
      <name val="Helvetica"/>
      <family val="0"/>
    </font>
    <font>
      <sz val="11"/>
      <color indexed="8"/>
      <name val="Calibri"/>
      <family val="2"/>
    </font>
    <font>
      <sz val="8"/>
      <name val="Helvetica-Narrow"/>
      <family val="2"/>
    </font>
    <font>
      <i/>
      <sz val="8"/>
      <name val="Helvetica"/>
      <family val="0"/>
    </font>
    <font>
      <u val="single"/>
      <sz val="10"/>
      <color indexed="12"/>
      <name val="Arial"/>
      <family val="2"/>
    </font>
    <font>
      <sz val="10"/>
      <name val="Arial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Helvetic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10" xfId="0" applyBorder="1" applyAlignment="1">
      <alignment horizontal="center"/>
    </xf>
    <xf numFmtId="0" fontId="0" fillId="0" borderId="0" xfId="0" applyBorder="1" applyAlignment="1" quotePrefix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4" fontId="0" fillId="0" borderId="0" xfId="0" applyNumberFormat="1" applyBorder="1" applyAlignment="1">
      <alignment/>
    </xf>
    <xf numFmtId="166" fontId="2" fillId="0" borderId="0" xfId="0" applyNumberFormat="1" applyFont="1" applyAlignment="1">
      <alignment horizontal="center"/>
    </xf>
    <xf numFmtId="167" fontId="0" fillId="0" borderId="0" xfId="0" applyNumberFormat="1" applyAlignment="1">
      <alignment/>
    </xf>
    <xf numFmtId="0" fontId="0" fillId="0" borderId="0" xfId="0" applyBorder="1" applyAlignment="1">
      <alignment horizontal="left"/>
    </xf>
    <xf numFmtId="165" fontId="0" fillId="0" borderId="0" xfId="0" applyNumberFormat="1" applyBorder="1" applyAlignment="1">
      <alignment/>
    </xf>
    <xf numFmtId="166" fontId="2" fillId="0" borderId="0" xfId="0" applyNumberFormat="1" applyFont="1" applyFill="1" applyAlignment="1">
      <alignment horizontal="center"/>
    </xf>
    <xf numFmtId="0" fontId="0" fillId="0" borderId="10" xfId="0" applyBorder="1" applyAlignment="1">
      <alignment horizontal="left"/>
    </xf>
    <xf numFmtId="164" fontId="0" fillId="0" borderId="10" xfId="0" applyNumberFormat="1" applyBorder="1" applyAlignment="1">
      <alignment/>
    </xf>
    <xf numFmtId="165" fontId="0" fillId="0" borderId="10" xfId="0" applyNumberFormat="1" applyBorder="1" applyAlignment="1">
      <alignment/>
    </xf>
    <xf numFmtId="164" fontId="0" fillId="0" borderId="10" xfId="0" applyNumberFormat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0" fontId="0" fillId="0" borderId="0" xfId="0" applyFont="1" applyAlignment="1">
      <alignment/>
    </xf>
    <xf numFmtId="166" fontId="2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167" fontId="0" fillId="0" borderId="10" xfId="0" applyNumberFormat="1" applyFill="1" applyBorder="1" applyAlignment="1">
      <alignment/>
    </xf>
    <xf numFmtId="165" fontId="0" fillId="0" borderId="10" xfId="0" applyNumberFormat="1" applyFill="1" applyBorder="1" applyAlignment="1">
      <alignment/>
    </xf>
    <xf numFmtId="164" fontId="0" fillId="0" borderId="10" xfId="0" applyNumberFormat="1" applyFill="1" applyBorder="1" applyAlignment="1">
      <alignment/>
    </xf>
    <xf numFmtId="164" fontId="0" fillId="0" borderId="0" xfId="0" applyNumberFormat="1" applyFill="1" applyBorder="1" applyAlignment="1">
      <alignment/>
    </xf>
    <xf numFmtId="165" fontId="0" fillId="0" borderId="0" xfId="0" applyNumberFormat="1" applyFill="1" applyAlignment="1">
      <alignment/>
    </xf>
    <xf numFmtId="165" fontId="0" fillId="0" borderId="0" xfId="0" applyNumberFormat="1" applyFill="1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10" xfId="0" applyBorder="1" applyAlignment="1">
      <alignment horizontal="center"/>
    </xf>
    <xf numFmtId="0" fontId="0" fillId="0" borderId="11" xfId="0" applyBorder="1" applyAlignment="1" quotePrefix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 2" xfId="52"/>
    <cellStyle name="Input" xfId="53"/>
    <cellStyle name="Linked Cell" xfId="54"/>
    <cellStyle name="Neutral" xfId="55"/>
    <cellStyle name="Normal 2" xfId="56"/>
    <cellStyle name="Normal 2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2"/>
  <sheetViews>
    <sheetView tabSelected="1" workbookViewId="0" topLeftCell="A1">
      <selection activeCell="A1" sqref="A1"/>
    </sheetView>
  </sheetViews>
  <sheetFormatPr defaultColWidth="9.33203125" defaultRowHeight="10.5"/>
  <cols>
    <col min="1" max="4" width="11.66015625" style="0" customWidth="1"/>
    <col min="5" max="5" width="1.66796875" style="0" customWidth="1"/>
    <col min="6" max="11" width="11.66015625" style="0" customWidth="1"/>
  </cols>
  <sheetData>
    <row r="1" spans="1:11" ht="10.5">
      <c r="A1" s="1" t="s">
        <v>26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10.5">
      <c r="J2" s="2" t="s">
        <v>0</v>
      </c>
    </row>
    <row r="3" spans="2:11" ht="10.5">
      <c r="B3" s="31" t="s">
        <v>1</v>
      </c>
      <c r="C3" s="31"/>
      <c r="D3" s="31"/>
      <c r="E3" s="30"/>
      <c r="F3" s="31" t="s">
        <v>2</v>
      </c>
      <c r="G3" s="31"/>
      <c r="H3" s="31"/>
      <c r="I3" s="31"/>
      <c r="J3" s="2" t="s">
        <v>3</v>
      </c>
      <c r="K3" s="2" t="s">
        <v>4</v>
      </c>
    </row>
    <row r="4" spans="1:11" ht="10.5">
      <c r="A4" t="s">
        <v>5</v>
      </c>
      <c r="B4" s="2" t="s">
        <v>6</v>
      </c>
      <c r="C4" s="2" t="s">
        <v>7</v>
      </c>
      <c r="D4" s="2" t="s">
        <v>8</v>
      </c>
      <c r="E4" s="2"/>
      <c r="F4" s="3" t="s">
        <v>9</v>
      </c>
      <c r="G4" s="4" t="s">
        <v>10</v>
      </c>
      <c r="H4" s="5" t="s">
        <v>8</v>
      </c>
      <c r="I4" s="2" t="s">
        <v>11</v>
      </c>
      <c r="J4" s="2" t="s">
        <v>12</v>
      </c>
      <c r="K4" s="2"/>
    </row>
    <row r="5" spans="1:11" ht="10.5">
      <c r="A5" s="1" t="s">
        <v>13</v>
      </c>
      <c r="B5" s="6" t="s">
        <v>14</v>
      </c>
      <c r="C5" s="6" t="s">
        <v>15</v>
      </c>
      <c r="D5" s="1"/>
      <c r="E5" s="1"/>
      <c r="F5" s="1"/>
      <c r="G5" s="1"/>
      <c r="H5" s="1"/>
      <c r="I5" s="6" t="s">
        <v>16</v>
      </c>
      <c r="J5" s="6" t="s">
        <v>17</v>
      </c>
      <c r="K5" s="6"/>
    </row>
    <row r="6" spans="2:11" ht="10.5">
      <c r="B6" s="32" t="s">
        <v>18</v>
      </c>
      <c r="C6" s="32"/>
      <c r="D6" s="32"/>
      <c r="E6" s="32"/>
      <c r="F6" s="32"/>
      <c r="G6" s="32"/>
      <c r="H6" s="32"/>
      <c r="I6" s="32"/>
      <c r="J6" s="2" t="s">
        <v>19</v>
      </c>
      <c r="K6" s="2" t="s">
        <v>20</v>
      </c>
    </row>
    <row r="7" spans="2:11" ht="10.5">
      <c r="B7" s="7"/>
      <c r="C7" s="7"/>
      <c r="D7" s="7"/>
      <c r="E7" s="7"/>
      <c r="F7" s="7"/>
      <c r="G7" s="7"/>
      <c r="H7" s="7"/>
      <c r="I7" s="7"/>
      <c r="J7" s="2"/>
      <c r="K7" s="2"/>
    </row>
    <row r="8" spans="1:15" ht="12">
      <c r="A8" s="3">
        <v>1980</v>
      </c>
      <c r="B8" s="8">
        <v>49.907</v>
      </c>
      <c r="C8" s="9">
        <v>1207</v>
      </c>
      <c r="D8" s="9">
        <v>1256.907</v>
      </c>
      <c r="E8" s="9"/>
      <c r="F8" s="10">
        <f>H8-G8</f>
        <v>1115.0629999999999</v>
      </c>
      <c r="G8" s="8">
        <v>92.402</v>
      </c>
      <c r="H8" s="9">
        <f>D8-B9</f>
        <v>1207.465</v>
      </c>
      <c r="I8" s="9">
        <v>588.082</v>
      </c>
      <c r="J8" s="11">
        <f>+I8/227.726</f>
        <v>2.582410440617233</v>
      </c>
      <c r="K8" s="12">
        <v>20.72</v>
      </c>
      <c r="L8" s="9"/>
      <c r="M8" s="9"/>
      <c r="N8" s="9"/>
      <c r="O8" s="9"/>
    </row>
    <row r="9" spans="1:15" ht="12">
      <c r="A9" s="3">
        <v>1981</v>
      </c>
      <c r="B9" s="8">
        <v>49.442</v>
      </c>
      <c r="C9" s="9">
        <v>1159</v>
      </c>
      <c r="D9" s="9">
        <v>1208.442</v>
      </c>
      <c r="E9" s="9"/>
      <c r="F9" s="10">
        <f aca="true" t="shared" si="0" ref="F9:F43">H9-G9</f>
        <v>1021.7070000000001</v>
      </c>
      <c r="G9" s="8">
        <v>149.69299999999998</v>
      </c>
      <c r="H9" s="9">
        <f aca="true" t="shared" si="1" ref="H9:H42">D9-B10</f>
        <v>1171.4</v>
      </c>
      <c r="I9" s="9">
        <v>573.4359999999999</v>
      </c>
      <c r="J9" s="11">
        <f>+I9/229.966</f>
        <v>2.4935686144908376</v>
      </c>
      <c r="K9" s="12">
        <v>20.33</v>
      </c>
      <c r="L9" s="9"/>
      <c r="M9" s="9"/>
      <c r="N9" s="9"/>
      <c r="O9" s="9"/>
    </row>
    <row r="10" spans="1:15" ht="12">
      <c r="A10" s="3">
        <v>1982</v>
      </c>
      <c r="B10" s="8">
        <v>37.042</v>
      </c>
      <c r="C10" s="9">
        <v>1011</v>
      </c>
      <c r="D10" s="9">
        <v>1048.042</v>
      </c>
      <c r="E10" s="9"/>
      <c r="F10" s="10">
        <f t="shared" si="0"/>
        <v>907.592</v>
      </c>
      <c r="G10" s="8">
        <v>102.97299999999998</v>
      </c>
      <c r="H10" s="9">
        <f t="shared" si="1"/>
        <v>1010.5649999999999</v>
      </c>
      <c r="I10" s="9">
        <v>585.48</v>
      </c>
      <c r="J10" s="11">
        <f>+I10/232.188</f>
        <v>2.5215773424983206</v>
      </c>
      <c r="K10" s="12">
        <v>21.4</v>
      </c>
      <c r="L10" s="9"/>
      <c r="M10" s="9"/>
      <c r="N10" s="9"/>
      <c r="O10" s="9"/>
    </row>
    <row r="11" spans="1:15" ht="12">
      <c r="A11" s="3">
        <v>1983</v>
      </c>
      <c r="B11" s="8">
        <v>37.477</v>
      </c>
      <c r="C11" s="9">
        <v>973</v>
      </c>
      <c r="D11" s="9">
        <v>1010.477</v>
      </c>
      <c r="E11" s="9"/>
      <c r="F11" s="10">
        <f t="shared" si="0"/>
        <v>887.667</v>
      </c>
      <c r="G11" s="8">
        <v>88.616</v>
      </c>
      <c r="H11" s="9">
        <f t="shared" si="1"/>
        <v>976.283</v>
      </c>
      <c r="I11" s="9">
        <v>487.38100000000003</v>
      </c>
      <c r="J11" s="11">
        <f>+I11/234.307</f>
        <v>2.080095771786588</v>
      </c>
      <c r="K11" s="12">
        <v>17.6</v>
      </c>
      <c r="L11" s="9"/>
      <c r="M11" s="9"/>
      <c r="N11" s="9"/>
      <c r="O11" s="9"/>
    </row>
    <row r="12" spans="1:15" ht="12">
      <c r="A12" s="3">
        <v>1984</v>
      </c>
      <c r="B12" s="8">
        <v>34.194</v>
      </c>
      <c r="C12" s="9">
        <v>939</v>
      </c>
      <c r="D12" s="9">
        <v>975.375</v>
      </c>
      <c r="E12" s="9"/>
      <c r="F12" s="10">
        <f t="shared" si="0"/>
        <v>847.687</v>
      </c>
      <c r="G12" s="8">
        <v>88.973</v>
      </c>
      <c r="H12" s="9">
        <f t="shared" si="1"/>
        <v>936.66</v>
      </c>
      <c r="I12" s="9">
        <v>492.91200000000015</v>
      </c>
      <c r="J12" s="11">
        <f>+I12/236.348</f>
        <v>2.085534889231134</v>
      </c>
      <c r="K12" s="12">
        <v>28.23</v>
      </c>
      <c r="L12" s="9"/>
      <c r="M12" s="9"/>
      <c r="N12" s="9"/>
      <c r="O12" s="9"/>
    </row>
    <row r="13" spans="1:15" ht="12">
      <c r="A13" s="3">
        <v>1985</v>
      </c>
      <c r="B13" s="8">
        <v>38.715</v>
      </c>
      <c r="C13" s="9">
        <v>927</v>
      </c>
      <c r="D13" s="9">
        <v>967.9060000000001</v>
      </c>
      <c r="E13" s="9"/>
      <c r="F13" s="10">
        <f t="shared" si="0"/>
        <v>827.941</v>
      </c>
      <c r="G13" s="8">
        <v>104.52800000000002</v>
      </c>
      <c r="H13" s="9">
        <f t="shared" si="1"/>
        <v>932.469</v>
      </c>
      <c r="I13" s="9">
        <v>427.42499999999995</v>
      </c>
      <c r="J13" s="11">
        <f>+I13/238.466</f>
        <v>1.792393884243456</v>
      </c>
      <c r="K13" s="12">
        <v>19.55</v>
      </c>
      <c r="L13" s="9"/>
      <c r="M13" s="9"/>
      <c r="N13" s="9"/>
      <c r="O13" s="9"/>
    </row>
    <row r="14" spans="1:15" ht="12">
      <c r="A14" s="3">
        <v>1986</v>
      </c>
      <c r="B14" s="8">
        <v>35.437</v>
      </c>
      <c r="C14" s="9">
        <v>875</v>
      </c>
      <c r="D14" s="9">
        <v>911.916</v>
      </c>
      <c r="E14" s="9"/>
      <c r="F14" s="10">
        <f t="shared" si="0"/>
        <v>785.5000000000001</v>
      </c>
      <c r="G14" s="8">
        <v>104.468</v>
      </c>
      <c r="H14" s="9">
        <f t="shared" si="1"/>
        <v>889.9680000000001</v>
      </c>
      <c r="I14" s="9">
        <v>417.65100000000007</v>
      </c>
      <c r="J14" s="11">
        <f>+I14/240.651</f>
        <v>1.7355049428425398</v>
      </c>
      <c r="K14" s="12">
        <v>13.69</v>
      </c>
      <c r="L14" s="9"/>
      <c r="M14" s="9"/>
      <c r="N14" s="9"/>
      <c r="O14" s="9"/>
    </row>
    <row r="15" spans="1:15" ht="12">
      <c r="A15" s="3">
        <v>1987</v>
      </c>
      <c r="B15" s="8">
        <v>21.948</v>
      </c>
      <c r="C15" s="9">
        <v>863</v>
      </c>
      <c r="D15" s="9">
        <v>886.047</v>
      </c>
      <c r="E15" s="9"/>
      <c r="F15" s="10">
        <f t="shared" si="0"/>
        <v>745.794</v>
      </c>
      <c r="G15" s="8">
        <v>107.206</v>
      </c>
      <c r="H15" s="9">
        <f t="shared" si="1"/>
        <v>853</v>
      </c>
      <c r="I15" s="9">
        <v>441.587</v>
      </c>
      <c r="J15" s="11">
        <f>+I15/242.804</f>
        <v>1.8186973855455428</v>
      </c>
      <c r="K15" s="12">
        <v>14.79</v>
      </c>
      <c r="L15" s="9"/>
      <c r="M15" s="9"/>
      <c r="N15" s="9"/>
      <c r="O15" s="9"/>
    </row>
    <row r="16" spans="1:15" ht="12">
      <c r="A16" s="3">
        <v>1988</v>
      </c>
      <c r="B16" s="8">
        <v>33.047</v>
      </c>
      <c r="C16" s="9">
        <v>932</v>
      </c>
      <c r="D16" s="9">
        <v>966.096</v>
      </c>
      <c r="E16" s="9"/>
      <c r="F16" s="10">
        <f t="shared" si="0"/>
        <v>801.712</v>
      </c>
      <c r="G16" s="8">
        <v>127.03399999999999</v>
      </c>
      <c r="H16" s="9">
        <f t="shared" si="1"/>
        <v>928.746</v>
      </c>
      <c r="I16" s="9">
        <v>434.2989999999999</v>
      </c>
      <c r="J16" s="11">
        <f>+I16/245.021</f>
        <v>1.772497051273156</v>
      </c>
      <c r="K16" s="12">
        <v>16.31</v>
      </c>
      <c r="L16" s="9"/>
      <c r="M16" s="9"/>
      <c r="N16" s="9"/>
      <c r="O16" s="9"/>
    </row>
    <row r="17" spans="1:15" ht="12">
      <c r="A17" s="3">
        <v>1989</v>
      </c>
      <c r="B17" s="8">
        <v>37.35</v>
      </c>
      <c r="C17" s="9">
        <v>850.0722850000001</v>
      </c>
      <c r="D17" s="9">
        <v>888.8290476843341</v>
      </c>
      <c r="E17" s="9"/>
      <c r="F17" s="10">
        <f t="shared" si="0"/>
        <v>746.4353854719201</v>
      </c>
      <c r="G17" s="8">
        <v>110.393662212414</v>
      </c>
      <c r="H17" s="9">
        <f t="shared" si="1"/>
        <v>856.8290476843341</v>
      </c>
      <c r="I17" s="9">
        <v>422.67238547192005</v>
      </c>
      <c r="J17" s="11">
        <f>+I17/247.342</f>
        <v>1.7088581214347747</v>
      </c>
      <c r="K17" s="12">
        <v>14.09</v>
      </c>
      <c r="L17" s="9"/>
      <c r="M17" s="9"/>
      <c r="N17" s="9"/>
      <c r="O17" s="9"/>
    </row>
    <row r="18" spans="1:15" ht="12">
      <c r="A18" s="3">
        <v>1990</v>
      </c>
      <c r="B18" s="8">
        <v>32</v>
      </c>
      <c r="C18" s="9">
        <v>743.0526950000001</v>
      </c>
      <c r="D18" s="9">
        <v>777.9346750000001</v>
      </c>
      <c r="E18" s="9"/>
      <c r="F18" s="10">
        <f t="shared" si="0"/>
        <v>655.4195050000001</v>
      </c>
      <c r="G18" s="8">
        <v>97.25517</v>
      </c>
      <c r="H18" s="9">
        <f t="shared" si="1"/>
        <v>752.6746750000001</v>
      </c>
      <c r="I18" s="9">
        <v>291.1175050000001</v>
      </c>
      <c r="J18" s="11">
        <f>+I18/250.132</f>
        <v>1.1638555042937333</v>
      </c>
      <c r="K18" s="12">
        <v>13.3</v>
      </c>
      <c r="L18" s="9"/>
      <c r="M18" s="9"/>
      <c r="N18" s="9"/>
      <c r="O18" s="9"/>
    </row>
    <row r="19" spans="1:15" ht="12">
      <c r="A19" s="3">
        <v>1991</v>
      </c>
      <c r="B19" s="8">
        <v>25.26</v>
      </c>
      <c r="C19" s="9">
        <v>776.995135</v>
      </c>
      <c r="D19" s="9">
        <v>805.008335</v>
      </c>
      <c r="E19" s="9"/>
      <c r="F19" s="10">
        <f t="shared" si="0"/>
        <v>646.984195</v>
      </c>
      <c r="G19" s="8">
        <v>120.60314</v>
      </c>
      <c r="H19" s="9">
        <f t="shared" si="1"/>
        <v>767.5873349999999</v>
      </c>
      <c r="I19" s="9">
        <v>253.9311950000001</v>
      </c>
      <c r="J19" s="11">
        <f>+I19/253.493</f>
        <v>1.0017286276149642</v>
      </c>
      <c r="K19" s="12">
        <v>13.47</v>
      </c>
      <c r="L19" s="9"/>
      <c r="M19" s="9"/>
      <c r="N19" s="9"/>
      <c r="O19" s="9"/>
    </row>
    <row r="20" spans="1:15" ht="12">
      <c r="A20" s="3">
        <v>1992</v>
      </c>
      <c r="B20" s="8">
        <v>37.421</v>
      </c>
      <c r="C20" s="9">
        <v>838.30971</v>
      </c>
      <c r="D20" s="9">
        <v>878.1883839999999</v>
      </c>
      <c r="E20" s="9"/>
      <c r="F20" s="10">
        <f t="shared" si="0"/>
        <v>719.1981589999999</v>
      </c>
      <c r="G20" s="8">
        <v>136.27022499999998</v>
      </c>
      <c r="H20" s="9">
        <f t="shared" si="1"/>
        <v>855.4683839999999</v>
      </c>
      <c r="I20" s="9">
        <v>239.48515900000015</v>
      </c>
      <c r="J20" s="11">
        <f>+I20/256.894</f>
        <v>0.9322333686267493</v>
      </c>
      <c r="K20" s="12">
        <v>13.3</v>
      </c>
      <c r="L20" s="9"/>
      <c r="M20" s="9"/>
      <c r="N20" s="9"/>
      <c r="O20" s="9"/>
    </row>
    <row r="21" spans="1:15" ht="12">
      <c r="A21" s="3">
        <v>1993</v>
      </c>
      <c r="B21" s="8">
        <v>22.72</v>
      </c>
      <c r="C21" s="9">
        <v>801.260453</v>
      </c>
      <c r="D21" s="9">
        <v>827.078508</v>
      </c>
      <c r="E21" s="9"/>
      <c r="F21" s="10">
        <f t="shared" si="0"/>
        <v>674.9382010000002</v>
      </c>
      <c r="G21" s="8">
        <v>114.426307</v>
      </c>
      <c r="H21" s="9">
        <f t="shared" si="1"/>
        <v>789.3645080000001</v>
      </c>
      <c r="I21" s="9">
        <v>200.63820100000007</v>
      </c>
      <c r="J21" s="11">
        <f>+I21/260.255</f>
        <v>0.7709292847399668</v>
      </c>
      <c r="K21" s="12">
        <v>15.42</v>
      </c>
      <c r="L21" s="9"/>
      <c r="M21" s="9"/>
      <c r="N21" s="9"/>
      <c r="O21" s="9"/>
    </row>
    <row r="22" spans="1:15" ht="12">
      <c r="A22" s="3">
        <v>1994</v>
      </c>
      <c r="B22" s="8">
        <v>37.714</v>
      </c>
      <c r="C22" s="9">
        <v>743.7517670000001</v>
      </c>
      <c r="D22" s="9">
        <v>784.211086190274</v>
      </c>
      <c r="E22" s="9"/>
      <c r="F22" s="10">
        <f t="shared" si="0"/>
        <v>606.600772014822</v>
      </c>
      <c r="G22" s="8">
        <v>136.99831417545198</v>
      </c>
      <c r="H22" s="9">
        <f t="shared" si="1"/>
        <v>743.5990861902741</v>
      </c>
      <c r="I22" s="9">
        <v>154.60077201482204</v>
      </c>
      <c r="J22" s="11">
        <f>+I22/263.436</f>
        <v>0.5868627371157399</v>
      </c>
      <c r="K22" s="12">
        <v>17.53</v>
      </c>
      <c r="L22" s="9"/>
      <c r="M22" s="9"/>
      <c r="N22" s="9"/>
      <c r="O22" s="9"/>
    </row>
    <row r="23" spans="1:15" ht="12">
      <c r="A23" s="3">
        <v>1995</v>
      </c>
      <c r="B23" s="8">
        <v>40.612</v>
      </c>
      <c r="C23" s="9">
        <v>714.646246</v>
      </c>
      <c r="D23" s="9">
        <v>756.71543500334</v>
      </c>
      <c r="E23" s="9"/>
      <c r="F23" s="10">
        <f t="shared" si="0"/>
        <v>594.310620847152</v>
      </c>
      <c r="G23" s="8">
        <v>124.03281415618804</v>
      </c>
      <c r="H23" s="9">
        <f t="shared" si="1"/>
        <v>718.34343500334</v>
      </c>
      <c r="I23" s="9">
        <v>106.17222921558604</v>
      </c>
      <c r="J23" s="11">
        <f>+I23/266.557</f>
        <v>0.3983096644079354</v>
      </c>
      <c r="K23" s="12">
        <v>20.26</v>
      </c>
      <c r="L23" s="9"/>
      <c r="M23" s="9"/>
      <c r="N23" s="9"/>
      <c r="O23" s="9"/>
    </row>
    <row r="24" spans="1:15" ht="12">
      <c r="A24" s="3">
        <v>1996</v>
      </c>
      <c r="B24" s="8">
        <v>38.372</v>
      </c>
      <c r="C24" s="9">
        <v>679.5079320000001</v>
      </c>
      <c r="D24" s="9">
        <v>719.3731268898442</v>
      </c>
      <c r="E24" s="9"/>
      <c r="F24" s="10">
        <f t="shared" si="0"/>
        <v>599.6965694132482</v>
      </c>
      <c r="G24" s="8">
        <v>100.72855747659602</v>
      </c>
      <c r="H24" s="9">
        <f t="shared" si="1"/>
        <v>700.4251268898443</v>
      </c>
      <c r="I24" s="9">
        <v>151.80156941324805</v>
      </c>
      <c r="J24" s="11">
        <f>+I24/269.667</f>
        <v>0.5629223057075877</v>
      </c>
      <c r="K24" s="12">
        <v>21.9</v>
      </c>
      <c r="L24" s="9"/>
      <c r="M24" s="9"/>
      <c r="N24" s="9"/>
      <c r="O24" s="9"/>
    </row>
    <row r="25" spans="1:15" ht="12">
      <c r="A25" s="3">
        <v>1997</v>
      </c>
      <c r="B25" s="8">
        <v>18.948</v>
      </c>
      <c r="C25" s="9">
        <v>682.4830420000001</v>
      </c>
      <c r="D25" s="9">
        <v>702.65464027933</v>
      </c>
      <c r="E25" s="9"/>
      <c r="F25" s="10">
        <f t="shared" si="0"/>
        <v>590.0819525949059</v>
      </c>
      <c r="G25" s="8">
        <v>90.41968768442402</v>
      </c>
      <c r="H25" s="9">
        <f t="shared" si="1"/>
        <v>680.50164027933</v>
      </c>
      <c r="I25" s="9">
        <v>209.04795259490606</v>
      </c>
      <c r="J25" s="11">
        <f>+I25/272.912</f>
        <v>0.7659903287319945</v>
      </c>
      <c r="K25" s="12">
        <v>23.42</v>
      </c>
      <c r="L25" s="9"/>
      <c r="M25" s="9"/>
      <c r="N25" s="9"/>
      <c r="O25" s="9"/>
    </row>
    <row r="26" spans="1:15" ht="12">
      <c r="A26" s="3">
        <v>1998</v>
      </c>
      <c r="B26" s="8">
        <v>22.153</v>
      </c>
      <c r="C26" s="9">
        <v>743.881442</v>
      </c>
      <c r="D26" s="9">
        <v>768.280535144442</v>
      </c>
      <c r="E26" s="9"/>
      <c r="F26" s="10">
        <f t="shared" si="0"/>
        <v>608.482398220026</v>
      </c>
      <c r="G26" s="8">
        <v>131.445136924416</v>
      </c>
      <c r="H26" s="9">
        <f t="shared" si="1"/>
        <v>739.927535144442</v>
      </c>
      <c r="I26" s="9">
        <v>195.58539822002606</v>
      </c>
      <c r="J26" s="11">
        <f>+I26/276.115</f>
        <v>0.7083476023396993</v>
      </c>
      <c r="K26" s="12">
        <v>17.86</v>
      </c>
      <c r="L26" s="9"/>
      <c r="M26" s="9"/>
      <c r="N26" s="9"/>
      <c r="O26" s="9"/>
    </row>
    <row r="27" spans="1:15" ht="12">
      <c r="A27" s="13">
        <v>1999</v>
      </c>
      <c r="B27" s="10">
        <v>28.353</v>
      </c>
      <c r="C27" s="14">
        <v>735.1751680000001</v>
      </c>
      <c r="D27" s="9">
        <v>765.3521774440541</v>
      </c>
      <c r="E27" s="14"/>
      <c r="F27" s="10">
        <f t="shared" si="0"/>
        <v>591.2405053798661</v>
      </c>
      <c r="G27" s="10">
        <v>147.43267206418798</v>
      </c>
      <c r="H27" s="9">
        <f t="shared" si="1"/>
        <v>738.6731774440541</v>
      </c>
      <c r="I27" s="9">
        <v>202.47850537986605</v>
      </c>
      <c r="J27" s="11">
        <f>+I27/279.295</f>
        <v>0.7249628721597811</v>
      </c>
      <c r="K27" s="12">
        <v>14.909999999999998</v>
      </c>
      <c r="L27" s="9"/>
      <c r="M27" s="9"/>
      <c r="N27" s="9"/>
      <c r="O27" s="9"/>
    </row>
    <row r="28" spans="1:15" ht="12">
      <c r="A28" s="13">
        <v>2000</v>
      </c>
      <c r="B28" s="10">
        <v>26.679</v>
      </c>
      <c r="C28" s="14">
        <v>718.48378</v>
      </c>
      <c r="D28" s="9">
        <v>747.646306524598</v>
      </c>
      <c r="E28" s="14"/>
      <c r="F28" s="10">
        <f t="shared" si="0"/>
        <v>557.506551440902</v>
      </c>
      <c r="G28" s="10">
        <v>173.93975508369599</v>
      </c>
      <c r="H28" s="9">
        <f t="shared" si="1"/>
        <v>731.446306524598</v>
      </c>
      <c r="I28" s="9">
        <v>221.02555144090203</v>
      </c>
      <c r="J28" s="11">
        <f>+I28/282.385</f>
        <v>0.7827099578267331</v>
      </c>
      <c r="K28" s="12">
        <v>12.25</v>
      </c>
      <c r="L28" s="9"/>
      <c r="M28" s="9"/>
      <c r="N28" s="9"/>
      <c r="O28" s="9"/>
    </row>
    <row r="29" spans="1:15" ht="12">
      <c r="A29" s="13">
        <v>2001</v>
      </c>
      <c r="B29" s="10">
        <v>16.2</v>
      </c>
      <c r="C29" s="14">
        <v>724.190292</v>
      </c>
      <c r="D29" s="9">
        <v>743.6306101416479</v>
      </c>
      <c r="E29" s="14"/>
      <c r="F29" s="10">
        <f t="shared" si="0"/>
        <v>626.680042732462</v>
      </c>
      <c r="G29" s="10">
        <v>103.328567409186</v>
      </c>
      <c r="H29" s="9">
        <f t="shared" si="1"/>
        <v>730.008610141648</v>
      </c>
      <c r="I29" s="9">
        <v>325.474042732462</v>
      </c>
      <c r="J29" s="11">
        <f>+I29/285.309</f>
        <v>1.140777342223561</v>
      </c>
      <c r="K29" s="12">
        <v>14.93</v>
      </c>
      <c r="L29" s="9"/>
      <c r="M29" s="9"/>
      <c r="N29" s="9"/>
      <c r="O29" s="9"/>
    </row>
    <row r="30" spans="1:15" ht="12">
      <c r="A30" s="13">
        <v>2002</v>
      </c>
      <c r="B30" s="10">
        <v>13.622</v>
      </c>
      <c r="C30" s="14">
        <v>743.7205440000001</v>
      </c>
      <c r="D30" s="9">
        <v>765.6983920733</v>
      </c>
      <c r="E30" s="14"/>
      <c r="F30" s="10">
        <f t="shared" si="0"/>
        <v>670.949370824606</v>
      </c>
      <c r="G30" s="10">
        <v>84.22202124869402</v>
      </c>
      <c r="H30" s="9">
        <f t="shared" si="1"/>
        <v>755.1713920733</v>
      </c>
      <c r="I30" s="9">
        <v>370.317370824606</v>
      </c>
      <c r="J30" s="11">
        <f>+I30/288.105</f>
        <v>1.2853555850283958</v>
      </c>
      <c r="K30" s="12">
        <v>14.22</v>
      </c>
      <c r="L30" s="9"/>
      <c r="M30" s="9"/>
      <c r="N30" s="9"/>
      <c r="O30" s="9"/>
    </row>
    <row r="31" spans="1:15" ht="12">
      <c r="A31" s="13">
        <v>2003</v>
      </c>
      <c r="B31" s="10">
        <v>10.527</v>
      </c>
      <c r="C31" s="14">
        <v>752.5208600000001</v>
      </c>
      <c r="D31" s="9">
        <v>770.2351547960661</v>
      </c>
      <c r="E31" s="14"/>
      <c r="F31" s="10">
        <f t="shared" si="0"/>
        <v>639.6156152504802</v>
      </c>
      <c r="G31" s="10">
        <v>117.319539545586</v>
      </c>
      <c r="H31" s="9">
        <f t="shared" si="1"/>
        <v>756.9351547960662</v>
      </c>
      <c r="I31" s="9">
        <v>368.51761525048</v>
      </c>
      <c r="J31" s="11">
        <f>+I31/290.82</f>
        <v>1.2671673724313322</v>
      </c>
      <c r="K31" s="12">
        <v>20.63</v>
      </c>
      <c r="L31" s="9"/>
      <c r="M31" s="9"/>
      <c r="N31" s="9"/>
      <c r="O31" s="9"/>
    </row>
    <row r="32" spans="1:15" ht="12">
      <c r="A32" s="13">
        <v>2004</v>
      </c>
      <c r="B32" s="10">
        <v>13.3</v>
      </c>
      <c r="C32" s="14">
        <v>772.4729040000001</v>
      </c>
      <c r="D32" s="9">
        <v>790.7724465636101</v>
      </c>
      <c r="E32" s="14"/>
      <c r="F32" s="10">
        <f t="shared" si="0"/>
        <v>487.79641512037597</v>
      </c>
      <c r="G32" s="10">
        <v>289.20903144323404</v>
      </c>
      <c r="H32" s="9">
        <f t="shared" si="1"/>
        <v>777.00544656361</v>
      </c>
      <c r="I32" s="9">
        <v>220.18941512037597</v>
      </c>
      <c r="J32" s="11">
        <f>+I32/293.463</f>
        <v>0.7503140604450168</v>
      </c>
      <c r="K32" s="12">
        <v>26.35</v>
      </c>
      <c r="L32" s="9"/>
      <c r="M32" s="9"/>
      <c r="N32" s="9"/>
      <c r="O32" s="9"/>
    </row>
    <row r="33" spans="1:15" ht="12">
      <c r="A33" s="13">
        <v>2005</v>
      </c>
      <c r="B33" s="10">
        <v>13.767</v>
      </c>
      <c r="C33" s="14">
        <v>779.188004</v>
      </c>
      <c r="D33" s="9">
        <v>797.952280212194</v>
      </c>
      <c r="E33" s="14"/>
      <c r="F33" s="10">
        <f t="shared" si="0"/>
        <v>694.7536715094279</v>
      </c>
      <c r="G33" s="10">
        <v>93.828608702766</v>
      </c>
      <c r="H33" s="9">
        <f t="shared" si="1"/>
        <v>788.582280212194</v>
      </c>
      <c r="I33" s="9">
        <v>459.742671509428</v>
      </c>
      <c r="J33" s="11">
        <f>+I33/296.186</f>
        <v>1.5522093262660221</v>
      </c>
      <c r="K33" s="12">
        <v>21.14</v>
      </c>
      <c r="L33" s="9"/>
      <c r="M33" s="9"/>
      <c r="N33" s="9"/>
      <c r="O33" s="9"/>
    </row>
    <row r="34" spans="1:15" ht="12">
      <c r="A34" s="13">
        <v>2006</v>
      </c>
      <c r="B34" s="10">
        <v>9.37</v>
      </c>
      <c r="C34" s="14">
        <v>787.993528</v>
      </c>
      <c r="D34" s="9">
        <v>804.647612315732</v>
      </c>
      <c r="E34" s="14"/>
      <c r="F34" s="10">
        <f t="shared" si="0"/>
        <v>718.5072580374219</v>
      </c>
      <c r="G34" s="10">
        <v>71.94035427831</v>
      </c>
      <c r="H34" s="9">
        <f t="shared" si="1"/>
        <v>790.4476123157319</v>
      </c>
      <c r="I34" s="9">
        <v>498.6232580374221</v>
      </c>
      <c r="J34" s="11">
        <f>+I34/298.996</f>
        <v>1.6676586243208007</v>
      </c>
      <c r="K34" s="12">
        <v>21.17</v>
      </c>
      <c r="L34" s="9"/>
      <c r="M34" s="9"/>
      <c r="N34" s="9"/>
      <c r="O34" s="9"/>
    </row>
    <row r="35" spans="1:15" ht="12">
      <c r="A35" s="13">
        <v>2007</v>
      </c>
      <c r="B35" s="10">
        <v>14.2</v>
      </c>
      <c r="C35" s="14">
        <v>820.7872679999999</v>
      </c>
      <c r="D35" s="9">
        <v>843.6204024053499</v>
      </c>
      <c r="E35" s="14"/>
      <c r="F35" s="10">
        <f t="shared" si="0"/>
        <v>756.8467867263079</v>
      </c>
      <c r="G35" s="10">
        <v>72.86961567904201</v>
      </c>
      <c r="H35" s="9">
        <f t="shared" si="1"/>
        <v>829.7164024053499</v>
      </c>
      <c r="I35" s="9">
        <v>486.712786726308</v>
      </c>
      <c r="J35" s="11">
        <f>+I35/302.004</f>
        <v>1.6116103982937577</v>
      </c>
      <c r="K35" s="12">
        <v>31.32</v>
      </c>
      <c r="L35" s="9"/>
      <c r="M35" s="9"/>
      <c r="N35" s="9"/>
      <c r="O35" s="9"/>
    </row>
    <row r="36" spans="1:15" ht="12">
      <c r="A36" s="13">
        <v>2008</v>
      </c>
      <c r="B36" s="10">
        <v>13.904</v>
      </c>
      <c r="C36" s="14">
        <v>873.563404</v>
      </c>
      <c r="D36" s="9">
        <v>894.397723646502</v>
      </c>
      <c r="E36" s="14"/>
      <c r="F36" s="10">
        <f t="shared" si="0"/>
        <v>801.135948574452</v>
      </c>
      <c r="G36" s="10">
        <v>81.12077507205002</v>
      </c>
      <c r="H36" s="9">
        <f t="shared" si="1"/>
        <v>882.256723646502</v>
      </c>
      <c r="I36" s="9">
        <v>317.43394857445196</v>
      </c>
      <c r="J36" s="11">
        <f>+I36/304.798</f>
        <v>1.041456796220618</v>
      </c>
      <c r="K36" s="12">
        <v>39.34</v>
      </c>
      <c r="L36" s="9"/>
      <c r="M36" s="9"/>
      <c r="N36" s="9"/>
      <c r="O36" s="9"/>
    </row>
    <row r="37" spans="1:15" ht="12">
      <c r="A37" s="13">
        <v>2009</v>
      </c>
      <c r="B37" s="10">
        <v>12.141</v>
      </c>
      <c r="C37" s="14">
        <v>860.248816</v>
      </c>
      <c r="D37" s="9">
        <v>888.943024075642</v>
      </c>
      <c r="E37" s="14"/>
      <c r="F37" s="10">
        <f t="shared" si="0"/>
        <v>787.973230876458</v>
      </c>
      <c r="G37" s="10">
        <v>83.469793199184</v>
      </c>
      <c r="H37" s="9">
        <f t="shared" si="1"/>
        <v>871.443024075642</v>
      </c>
      <c r="I37" s="9">
        <v>447.673230876458</v>
      </c>
      <c r="J37" s="11">
        <f>+I37/307.439</f>
        <v>1.4561367649402253</v>
      </c>
      <c r="K37" s="12">
        <v>26.81</v>
      </c>
      <c r="L37" s="9"/>
      <c r="M37" s="9"/>
      <c r="N37" s="9"/>
      <c r="O37" s="9"/>
    </row>
    <row r="38" spans="1:15" ht="12">
      <c r="A38" s="13">
        <v>2010</v>
      </c>
      <c r="B38" s="10">
        <v>17.5</v>
      </c>
      <c r="C38" s="14">
        <v>840.1298919999999</v>
      </c>
      <c r="D38" s="9">
        <v>873.0054395049259</v>
      </c>
      <c r="E38" s="14"/>
      <c r="F38" s="10">
        <f t="shared" si="0"/>
        <v>775.8197031672559</v>
      </c>
      <c r="G38" s="10">
        <v>71.58073633767</v>
      </c>
      <c r="H38" s="9">
        <f t="shared" si="1"/>
        <v>847.4004395049259</v>
      </c>
      <c r="I38" s="9">
        <v>479.76326316725607</v>
      </c>
      <c r="J38" s="11">
        <f>+I38/310.062</f>
        <v>1.5473139667784381</v>
      </c>
      <c r="K38" s="12">
        <v>35.13</v>
      </c>
      <c r="L38" s="9"/>
      <c r="M38" s="9"/>
      <c r="N38" s="9"/>
      <c r="O38" s="9"/>
    </row>
    <row r="39" spans="1:15" ht="12">
      <c r="A39" s="13">
        <v>2011</v>
      </c>
      <c r="B39" s="10">
        <v>25.605</v>
      </c>
      <c r="C39" s="14">
        <v>851.819164</v>
      </c>
      <c r="D39" s="9">
        <v>890.829936863476</v>
      </c>
      <c r="E39" s="14"/>
      <c r="F39" s="10">
        <f t="shared" si="0"/>
        <v>794.1627208982479</v>
      </c>
      <c r="G39" s="10">
        <v>76.66721596522801</v>
      </c>
      <c r="H39" s="9">
        <f t="shared" si="1"/>
        <v>870.829936863476</v>
      </c>
      <c r="I39" s="11" t="s">
        <v>21</v>
      </c>
      <c r="J39" s="15" t="s">
        <v>21</v>
      </c>
      <c r="K39" s="12">
        <v>54.55</v>
      </c>
      <c r="L39" s="9"/>
      <c r="M39" s="9"/>
      <c r="N39" s="9"/>
      <c r="O39" s="9"/>
    </row>
    <row r="40" spans="1:15" ht="12">
      <c r="A40" s="13">
        <v>2012</v>
      </c>
      <c r="B40" s="10">
        <v>20</v>
      </c>
      <c r="C40" s="14">
        <v>870.578296</v>
      </c>
      <c r="D40" s="9">
        <v>904.887860266242</v>
      </c>
      <c r="E40" s="14"/>
      <c r="F40" s="10">
        <f t="shared" si="0"/>
        <v>830.157005782132</v>
      </c>
      <c r="G40" s="10">
        <v>54.73085448411</v>
      </c>
      <c r="H40" s="9">
        <f t="shared" si="1"/>
        <v>884.887860266242</v>
      </c>
      <c r="I40" s="11" t="s">
        <v>21</v>
      </c>
      <c r="J40" s="15" t="s">
        <v>21</v>
      </c>
      <c r="K40" s="12">
        <v>53.87</v>
      </c>
      <c r="L40" s="9"/>
      <c r="M40" s="9"/>
      <c r="N40" s="9"/>
      <c r="O40" s="9"/>
    </row>
    <row r="41" spans="1:15" ht="12">
      <c r="A41" s="13">
        <v>2013</v>
      </c>
      <c r="B41" s="10">
        <v>20</v>
      </c>
      <c r="C41" s="14">
        <v>867.08426</v>
      </c>
      <c r="D41" s="9">
        <v>901.2377392332639</v>
      </c>
      <c r="E41" s="14"/>
      <c r="F41" s="10">
        <f t="shared" si="0"/>
        <v>816.322964113454</v>
      </c>
      <c r="G41" s="10">
        <v>64.91477511980999</v>
      </c>
      <c r="H41" s="9">
        <f t="shared" si="1"/>
        <v>881.2377392332639</v>
      </c>
      <c r="I41" s="11" t="s">
        <v>21</v>
      </c>
      <c r="J41" s="15" t="s">
        <v>21</v>
      </c>
      <c r="K41" s="12">
        <v>49.27</v>
      </c>
      <c r="L41" s="9"/>
      <c r="M41" s="9"/>
      <c r="N41" s="9"/>
      <c r="O41" s="9"/>
    </row>
    <row r="42" spans="1:15" ht="12">
      <c r="A42" s="13">
        <v>2014</v>
      </c>
      <c r="B42" s="27">
        <v>20</v>
      </c>
      <c r="C42" s="29">
        <v>852.07024</v>
      </c>
      <c r="D42" s="28">
        <v>888.2627476656</v>
      </c>
      <c r="E42" s="14"/>
      <c r="F42" s="10">
        <f t="shared" si="0"/>
        <v>821.10408631867</v>
      </c>
      <c r="G42" s="27">
        <v>47.158661346929996</v>
      </c>
      <c r="H42" s="9">
        <f t="shared" si="1"/>
        <v>868.2627476656</v>
      </c>
      <c r="I42" s="11" t="s">
        <v>21</v>
      </c>
      <c r="J42" s="15" t="s">
        <v>21</v>
      </c>
      <c r="K42" s="12">
        <v>43.36</v>
      </c>
      <c r="L42" s="9"/>
      <c r="M42" s="9"/>
      <c r="N42" s="9"/>
      <c r="O42" s="9"/>
    </row>
    <row r="43" spans="1:15" ht="12">
      <c r="A43" s="13">
        <v>2015</v>
      </c>
      <c r="B43" s="27">
        <v>20</v>
      </c>
      <c r="C43" s="29">
        <v>914.810568</v>
      </c>
      <c r="D43" s="28">
        <v>949.1358498292079</v>
      </c>
      <c r="E43" s="14"/>
      <c r="F43" s="10">
        <f t="shared" si="0"/>
        <v>896.936442107196</v>
      </c>
      <c r="G43" s="27">
        <v>43.580407722012</v>
      </c>
      <c r="H43" s="9">
        <f>D43-8.619</f>
        <v>940.5168498292079</v>
      </c>
      <c r="I43" s="11" t="s">
        <v>21</v>
      </c>
      <c r="J43" s="15" t="s">
        <v>21</v>
      </c>
      <c r="K43" s="12">
        <v>30.3</v>
      </c>
      <c r="L43" s="9"/>
      <c r="M43" s="9"/>
      <c r="N43" s="9"/>
      <c r="O43" s="9"/>
    </row>
    <row r="44" spans="1:15" ht="10.5">
      <c r="A44" s="16">
        <v>2016</v>
      </c>
      <c r="B44" s="26">
        <v>8.619</v>
      </c>
      <c r="C44" s="25">
        <v>932.3582240000001</v>
      </c>
      <c r="D44" s="25">
        <v>951.3559163755341</v>
      </c>
      <c r="E44" s="18"/>
      <c r="F44" s="17">
        <f>H44-G44</f>
        <v>900.6737934479601</v>
      </c>
      <c r="G44" s="26">
        <v>42.063122927574</v>
      </c>
      <c r="H44" s="25">
        <f>D44-8.619</f>
        <v>942.7369163755341</v>
      </c>
      <c r="I44" s="19" t="s">
        <v>21</v>
      </c>
      <c r="J44" s="20" t="s">
        <v>21</v>
      </c>
      <c r="K44" s="24">
        <v>32.04</v>
      </c>
      <c r="L44" s="9"/>
      <c r="M44" s="9"/>
      <c r="N44" s="9"/>
      <c r="O44" s="9"/>
    </row>
    <row r="45" spans="1:10" ht="12.75" customHeight="1">
      <c r="A45" s="21" t="s">
        <v>22</v>
      </c>
      <c r="C45" s="9"/>
      <c r="J45" s="22"/>
    </row>
    <row r="46" spans="1:10" ht="12.75" customHeight="1">
      <c r="A46" s="21" t="s">
        <v>23</v>
      </c>
      <c r="C46" s="9"/>
      <c r="J46" s="22"/>
    </row>
    <row r="47" spans="1:10" ht="12.75" customHeight="1">
      <c r="A47" s="21" t="s">
        <v>24</v>
      </c>
      <c r="J47" s="22"/>
    </row>
    <row r="48" spans="1:10" ht="11.25">
      <c r="A48" t="s">
        <v>25</v>
      </c>
      <c r="J48" s="22"/>
    </row>
    <row r="49" spans="10:12" ht="9.75" customHeight="1">
      <c r="J49" s="23" t="s">
        <v>27</v>
      </c>
      <c r="K49" s="23"/>
      <c r="L49" s="23"/>
    </row>
    <row r="51" ht="11.25">
      <c r="J51" s="22"/>
    </row>
    <row r="52" ht="11.25">
      <c r="J52" s="22"/>
    </row>
    <row r="53" ht="11.25">
      <c r="J53" s="22"/>
    </row>
    <row r="54" ht="11.25">
      <c r="J54" s="22"/>
    </row>
    <row r="55" ht="11.25">
      <c r="J55" s="22"/>
    </row>
    <row r="56" ht="11.25">
      <c r="J56" s="22"/>
    </row>
    <row r="57" ht="11.25">
      <c r="J57" s="22"/>
    </row>
    <row r="58" ht="11.25">
      <c r="J58" s="22"/>
    </row>
    <row r="59" ht="11.25">
      <c r="J59" s="22"/>
    </row>
    <row r="60" ht="11.25">
      <c r="J60" s="22"/>
    </row>
    <row r="61" ht="11.25">
      <c r="J61" s="22"/>
    </row>
    <row r="62" ht="11.25">
      <c r="J62" s="22"/>
    </row>
  </sheetData>
  <sheetProtection/>
  <mergeCells count="3">
    <mergeCell ref="B3:D3"/>
    <mergeCell ref="F3:I3"/>
    <mergeCell ref="B6:I6"/>
  </mergeCells>
  <printOptions/>
  <pageMargins left="0.7" right="0.7" top="0.75" bottom="0.75" header="0.3" footer="0.3"/>
  <pageSetup firstPageNumber="75" useFirstPageNumber="1" fitToHeight="1" fitToWidth="1" horizontalDpi="600" verticalDpi="600" orientation="portrait" scale="90" r:id="rId3"/>
  <headerFooter alignWithMargins="0">
    <oddFooter>&amp;C&amp;P
Oil Crops Yearbook/OCS-2017
March 2017
Economic Research Service, USDA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Lard: Supply, disappearance, and price, U.S., 1980-2016</dc:title>
  <dc:subject>Agricultural Economics</dc:subject>
  <dc:creator>Mark Ash</dc:creator>
  <cp:keywords>Lard, Supply, disappearance, and price</cp:keywords>
  <dc:description/>
  <cp:lastModifiedBy>WIN31TONT40</cp:lastModifiedBy>
  <dcterms:created xsi:type="dcterms:W3CDTF">2015-03-23T15:24:17Z</dcterms:created>
  <dcterms:modified xsi:type="dcterms:W3CDTF">2017-03-16T15:26:01Z</dcterms:modified>
  <cp:category/>
  <cp:version/>
  <cp:contentType/>
  <cp:contentStatus/>
</cp:coreProperties>
</file>