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ARDAMO\Documents\OAQPS\Clean Power Plan. final rules\docket 111(d)\"/>
    </mc:Choice>
  </mc:AlternateContent>
  <bookViews>
    <workbookView xWindow="0" yWindow="0" windowWidth="19200" windowHeight="12180"/>
  </bookViews>
  <sheets>
    <sheet name="notes" sheetId="12" r:id="rId1"/>
    <sheet name="Base Case" sheetId="1" r:id="rId2"/>
    <sheet name="Policy Case" sheetId="2" r:id="rId3"/>
    <sheet name="Policy Mass" sheetId="7" r:id="rId4"/>
    <sheet name="2015" sheetId="6" r:id="rId5"/>
    <sheet name="tables metric" sheetId="4" r:id="rId6"/>
    <sheet name="tables one scenario" sheetId="5" r:id="rId7"/>
    <sheet name="imperial" sheetId="10" r:id="rId8"/>
    <sheet name="tables imperial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0" l="1"/>
  <c r="Q7" i="10"/>
  <c r="C13" i="11" l="1"/>
  <c r="H13" i="11" s="1"/>
  <c r="L13" i="11" s="1"/>
  <c r="G21" i="11"/>
  <c r="C21" i="11"/>
  <c r="H21" i="11" s="1"/>
  <c r="B21" i="11"/>
  <c r="G12" i="11"/>
  <c r="C12" i="11"/>
  <c r="H12" i="11" s="1"/>
  <c r="B12" i="11"/>
  <c r="H3" i="11"/>
  <c r="L21" i="11" s="1"/>
  <c r="G3" i="11"/>
  <c r="K21" i="11" s="1"/>
  <c r="K52" i="10"/>
  <c r="I52" i="10"/>
  <c r="J69" i="10"/>
  <c r="L69" i="10"/>
  <c r="K66" i="10"/>
  <c r="J62" i="10"/>
  <c r="L62" i="10"/>
  <c r="I66" i="10"/>
  <c r="O39" i="10"/>
  <c r="C22" i="11" s="1"/>
  <c r="H22" i="11" s="1"/>
  <c r="L22" i="11" s="1"/>
  <c r="O38" i="10"/>
  <c r="O37" i="10"/>
  <c r="C4" i="11" s="1"/>
  <c r="H4" i="11" s="1"/>
  <c r="L4" i="11" s="1"/>
  <c r="O22" i="10"/>
  <c r="B22" i="11" s="1"/>
  <c r="G22" i="11" s="1"/>
  <c r="K22" i="11" s="1"/>
  <c r="O21" i="10"/>
  <c r="B13" i="11" s="1"/>
  <c r="G13" i="11" s="1"/>
  <c r="K13" i="11" s="1"/>
  <c r="O20" i="10"/>
  <c r="B4" i="11" s="1"/>
  <c r="G4" i="11" s="1"/>
  <c r="K4" i="11" s="1"/>
  <c r="L25" i="10"/>
  <c r="L65" i="10" s="1"/>
  <c r="K25" i="10"/>
  <c r="K65" i="10" s="1"/>
  <c r="K77" i="10" s="1"/>
  <c r="J25" i="10"/>
  <c r="J65" i="10" s="1"/>
  <c r="J77" i="10" s="1"/>
  <c r="I25" i="10"/>
  <c r="I65" i="10" s="1"/>
  <c r="I77" i="10" s="1"/>
  <c r="L20" i="10"/>
  <c r="L64" i="10" s="1"/>
  <c r="K20" i="10"/>
  <c r="K64" i="10" s="1"/>
  <c r="J20" i="10"/>
  <c r="J64" i="10" s="1"/>
  <c r="I20" i="10"/>
  <c r="I64" i="10" s="1"/>
  <c r="L15" i="10"/>
  <c r="L63" i="10" s="1"/>
  <c r="K15" i="10"/>
  <c r="K63" i="10" s="1"/>
  <c r="J15" i="10"/>
  <c r="J63" i="10" s="1"/>
  <c r="I15" i="10"/>
  <c r="I63" i="10" s="1"/>
  <c r="O46" i="10"/>
  <c r="L45" i="10"/>
  <c r="L57" i="10" s="1"/>
  <c r="K45" i="10"/>
  <c r="K57" i="10" s="1"/>
  <c r="J45" i="10"/>
  <c r="J57" i="10" s="1"/>
  <c r="I45" i="10"/>
  <c r="I69" i="10" s="1"/>
  <c r="L44" i="10"/>
  <c r="K44" i="10"/>
  <c r="J44" i="10"/>
  <c r="I44" i="10"/>
  <c r="L43" i="10"/>
  <c r="K43" i="10"/>
  <c r="J43" i="10"/>
  <c r="I43" i="10"/>
  <c r="L42" i="10"/>
  <c r="K42" i="10"/>
  <c r="J42" i="10"/>
  <c r="I42" i="10"/>
  <c r="L41" i="10"/>
  <c r="K41" i="10"/>
  <c r="J41" i="10"/>
  <c r="I41" i="10"/>
  <c r="L40" i="10"/>
  <c r="L56" i="10" s="1"/>
  <c r="K40" i="10"/>
  <c r="K56" i="10" s="1"/>
  <c r="J40" i="10"/>
  <c r="J56" i="10" s="1"/>
  <c r="I40" i="10"/>
  <c r="I56" i="10" s="1"/>
  <c r="L39" i="10"/>
  <c r="K39" i="10"/>
  <c r="J39" i="10"/>
  <c r="I39" i="10"/>
  <c r="S38" i="10"/>
  <c r="S46" i="10" s="1"/>
  <c r="L38" i="10"/>
  <c r="K38" i="10"/>
  <c r="J38" i="10"/>
  <c r="I38" i="10"/>
  <c r="L37" i="10"/>
  <c r="K37" i="10"/>
  <c r="J37" i="10"/>
  <c r="I37" i="10"/>
  <c r="L36" i="10"/>
  <c r="K36" i="10"/>
  <c r="J36" i="10"/>
  <c r="I36" i="10"/>
  <c r="L35" i="10"/>
  <c r="L55" i="10" s="1"/>
  <c r="K35" i="10"/>
  <c r="K55" i="10" s="1"/>
  <c r="J35" i="10"/>
  <c r="J55" i="10" s="1"/>
  <c r="I35" i="10"/>
  <c r="I55" i="10" s="1"/>
  <c r="L34" i="10"/>
  <c r="K34" i="10"/>
  <c r="J34" i="10"/>
  <c r="I34" i="10"/>
  <c r="L33" i="10"/>
  <c r="K33" i="10"/>
  <c r="J33" i="10"/>
  <c r="I33" i="10"/>
  <c r="L32" i="10"/>
  <c r="K32" i="10"/>
  <c r="J32" i="10"/>
  <c r="I32" i="10"/>
  <c r="L31" i="10"/>
  <c r="K31" i="10"/>
  <c r="J31" i="10"/>
  <c r="I31" i="10"/>
  <c r="L30" i="10"/>
  <c r="L54" i="10" s="1"/>
  <c r="K30" i="10"/>
  <c r="K54" i="10" s="1"/>
  <c r="J30" i="10"/>
  <c r="J54" i="10" s="1"/>
  <c r="I30" i="10"/>
  <c r="I54" i="10" s="1"/>
  <c r="L29" i="10"/>
  <c r="K29" i="10"/>
  <c r="J29" i="10"/>
  <c r="I29" i="10"/>
  <c r="L28" i="10"/>
  <c r="K28" i="10"/>
  <c r="J28" i="10"/>
  <c r="I28" i="10"/>
  <c r="L27" i="10"/>
  <c r="K27" i="10"/>
  <c r="J27" i="10"/>
  <c r="I27" i="10"/>
  <c r="L26" i="10"/>
  <c r="K26" i="10"/>
  <c r="J26" i="10"/>
  <c r="I26" i="10"/>
  <c r="L24" i="10"/>
  <c r="K24" i="10"/>
  <c r="J24" i="10"/>
  <c r="I24" i="10"/>
  <c r="L23" i="10"/>
  <c r="K23" i="10"/>
  <c r="J23" i="10"/>
  <c r="I23" i="10"/>
  <c r="L22" i="10"/>
  <c r="K22" i="10"/>
  <c r="J22" i="10"/>
  <c r="I22" i="10"/>
  <c r="L21" i="10"/>
  <c r="K21" i="10"/>
  <c r="J21" i="10"/>
  <c r="I21" i="10"/>
  <c r="R20" i="10"/>
  <c r="R28" i="10" s="1"/>
  <c r="L19" i="10"/>
  <c r="K19" i="10"/>
  <c r="J19" i="10"/>
  <c r="I19" i="10"/>
  <c r="L18" i="10"/>
  <c r="K18" i="10"/>
  <c r="J18" i="10"/>
  <c r="I18" i="10"/>
  <c r="L17" i="10"/>
  <c r="K17" i="10"/>
  <c r="J17" i="10"/>
  <c r="I17" i="10"/>
  <c r="L16" i="10"/>
  <c r="K16" i="10"/>
  <c r="J16" i="10"/>
  <c r="I16" i="10"/>
  <c r="L14" i="10"/>
  <c r="K14" i="10"/>
  <c r="J14" i="10"/>
  <c r="I14" i="10"/>
  <c r="L13" i="10"/>
  <c r="K13" i="10"/>
  <c r="J13" i="10"/>
  <c r="I13" i="10"/>
  <c r="L12" i="10"/>
  <c r="K12" i="10"/>
  <c r="J12" i="10"/>
  <c r="I12" i="10"/>
  <c r="L11" i="10"/>
  <c r="K11" i="10"/>
  <c r="J11" i="10"/>
  <c r="I11" i="10"/>
  <c r="L10" i="10"/>
  <c r="L50" i="10" s="1"/>
  <c r="K10" i="10"/>
  <c r="K50" i="10" s="1"/>
  <c r="J10" i="10"/>
  <c r="J50" i="10" s="1"/>
  <c r="I10" i="10"/>
  <c r="I50" i="10" s="1"/>
  <c r="L9" i="10"/>
  <c r="K9" i="10"/>
  <c r="J9" i="10"/>
  <c r="I9" i="10"/>
  <c r="L8" i="10"/>
  <c r="K8" i="10"/>
  <c r="J8" i="10"/>
  <c r="I8" i="10"/>
  <c r="L7" i="10"/>
  <c r="K7" i="10"/>
  <c r="J7" i="10"/>
  <c r="I7" i="10"/>
  <c r="L6" i="10"/>
  <c r="K6" i="10"/>
  <c r="J6" i="10"/>
  <c r="I6" i="10"/>
  <c r="L5" i="10"/>
  <c r="K5" i="10"/>
  <c r="J5" i="10"/>
  <c r="I5" i="10"/>
  <c r="I57" i="10" l="1"/>
  <c r="I68" i="10"/>
  <c r="L67" i="10"/>
  <c r="J67" i="10"/>
  <c r="K68" i="10"/>
  <c r="J51" i="10"/>
  <c r="L51" i="10"/>
  <c r="J53" i="10"/>
  <c r="J84" i="10" s="1"/>
  <c r="L53" i="10"/>
  <c r="P21" i="10"/>
  <c r="B14" i="11" s="1"/>
  <c r="K14" i="11" s="1"/>
  <c r="C17" i="11"/>
  <c r="L17" i="11" s="1"/>
  <c r="O45" i="10"/>
  <c r="O47" i="10"/>
  <c r="I62" i="10"/>
  <c r="I67" i="10"/>
  <c r="K62" i="10"/>
  <c r="L66" i="10"/>
  <c r="J66" i="10"/>
  <c r="K67" i="10"/>
  <c r="L68" i="10"/>
  <c r="J68" i="10"/>
  <c r="K69" i="10"/>
  <c r="I51" i="10"/>
  <c r="I53" i="10"/>
  <c r="I84" i="10" s="1"/>
  <c r="K51" i="10"/>
  <c r="J52" i="10"/>
  <c r="L52" i="10"/>
  <c r="K53" i="10"/>
  <c r="K84" i="10" s="1"/>
  <c r="P20" i="10"/>
  <c r="B5" i="11" s="1"/>
  <c r="K5" i="11" s="1"/>
  <c r="P22" i="10"/>
  <c r="B23" i="11" s="1"/>
  <c r="K23" i="11" s="1"/>
  <c r="B7" i="11"/>
  <c r="K7" i="11" s="1"/>
  <c r="K3" i="11"/>
  <c r="G5" i="11"/>
  <c r="G7" i="11"/>
  <c r="K12" i="11"/>
  <c r="G14" i="11"/>
  <c r="G23" i="11"/>
  <c r="L3" i="11"/>
  <c r="L12" i="11"/>
  <c r="H17" i="11"/>
  <c r="R22" i="10"/>
  <c r="R21" i="10"/>
  <c r="Q20" i="10"/>
  <c r="S20" i="10"/>
  <c r="Q21" i="10"/>
  <c r="S21" i="10"/>
  <c r="Q22" i="10"/>
  <c r="S22" i="10"/>
  <c r="O28" i="10"/>
  <c r="O29" i="10"/>
  <c r="O30" i="10"/>
  <c r="Q37" i="10"/>
  <c r="S37" i="10"/>
  <c r="P38" i="10"/>
  <c r="R38" i="10"/>
  <c r="Q39" i="10"/>
  <c r="S39" i="10"/>
  <c r="P28" i="10"/>
  <c r="P29" i="10"/>
  <c r="P30" i="10"/>
  <c r="P37" i="10"/>
  <c r="R37" i="10"/>
  <c r="Q38" i="10"/>
  <c r="P39" i="10"/>
  <c r="R39" i="10"/>
  <c r="L22" i="5"/>
  <c r="L23" i="5"/>
  <c r="L24" i="5"/>
  <c r="L25" i="5"/>
  <c r="L26" i="5"/>
  <c r="L13" i="5"/>
  <c r="L14" i="5"/>
  <c r="L15" i="5"/>
  <c r="L16" i="5"/>
  <c r="L17" i="5"/>
  <c r="L4" i="5"/>
  <c r="L5" i="5"/>
  <c r="L6" i="5"/>
  <c r="L7" i="5"/>
  <c r="L8" i="5"/>
  <c r="H22" i="5"/>
  <c r="H23" i="5"/>
  <c r="H24" i="5"/>
  <c r="H25" i="5"/>
  <c r="H26" i="5"/>
  <c r="H13" i="5"/>
  <c r="H14" i="5"/>
  <c r="H15" i="5"/>
  <c r="H16" i="5"/>
  <c r="H17" i="5"/>
  <c r="H5" i="5"/>
  <c r="H6" i="5"/>
  <c r="H7" i="5"/>
  <c r="H8" i="5"/>
  <c r="H4" i="5"/>
  <c r="C26" i="5"/>
  <c r="C25" i="5"/>
  <c r="C24" i="5"/>
  <c r="C23" i="5"/>
  <c r="C22" i="5"/>
  <c r="C17" i="5"/>
  <c r="C16" i="5"/>
  <c r="C15" i="5"/>
  <c r="C14" i="5"/>
  <c r="C13" i="5"/>
  <c r="C8" i="5"/>
  <c r="C7" i="5"/>
  <c r="C6" i="5"/>
  <c r="C5" i="5"/>
  <c r="C4" i="5"/>
  <c r="C26" i="4"/>
  <c r="C25" i="4"/>
  <c r="C24" i="4"/>
  <c r="C23" i="4"/>
  <c r="C22" i="4"/>
  <c r="C17" i="4"/>
  <c r="C16" i="4"/>
  <c r="C15" i="4"/>
  <c r="C14" i="4"/>
  <c r="C13" i="4"/>
  <c r="C8" i="4"/>
  <c r="C7" i="4"/>
  <c r="C6" i="4"/>
  <c r="C5" i="4"/>
  <c r="C4" i="4"/>
  <c r="P37" i="6"/>
  <c r="O39" i="6"/>
  <c r="O38" i="6"/>
  <c r="O37" i="6"/>
  <c r="P47" i="10" l="1"/>
  <c r="C23" i="11"/>
  <c r="R45" i="10"/>
  <c r="C7" i="11"/>
  <c r="Q47" i="10"/>
  <c r="C24" i="11"/>
  <c r="P46" i="10"/>
  <c r="C14" i="11"/>
  <c r="Q45" i="10"/>
  <c r="C6" i="11"/>
  <c r="S30" i="10"/>
  <c r="B26" i="11"/>
  <c r="S29" i="10"/>
  <c r="B17" i="11"/>
  <c r="S28" i="10"/>
  <c r="B8" i="11"/>
  <c r="R29" i="10"/>
  <c r="B16" i="11"/>
  <c r="R47" i="10"/>
  <c r="C25" i="11"/>
  <c r="Q46" i="10"/>
  <c r="C15" i="11"/>
  <c r="P45" i="10"/>
  <c r="C5" i="11"/>
  <c r="S47" i="10"/>
  <c r="C26" i="11"/>
  <c r="R46" i="10"/>
  <c r="C16" i="11"/>
  <c r="S45" i="10"/>
  <c r="C8" i="11"/>
  <c r="Q30" i="10"/>
  <c r="B24" i="11"/>
  <c r="Q29" i="10"/>
  <c r="B15" i="11"/>
  <c r="Q28" i="10"/>
  <c r="B6" i="11"/>
  <c r="R30" i="10"/>
  <c r="B25" i="1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K25" i="11" l="1"/>
  <c r="G25" i="11"/>
  <c r="K6" i="11"/>
  <c r="G6" i="11"/>
  <c r="K15" i="11"/>
  <c r="G15" i="11"/>
  <c r="K24" i="11"/>
  <c r="G24" i="11"/>
  <c r="L8" i="11"/>
  <c r="H8" i="11"/>
  <c r="L16" i="11"/>
  <c r="H16" i="11"/>
  <c r="L26" i="11"/>
  <c r="H26" i="11"/>
  <c r="L5" i="11"/>
  <c r="H5" i="11"/>
  <c r="L15" i="11"/>
  <c r="H15" i="11"/>
  <c r="L25" i="11"/>
  <c r="H25" i="11"/>
  <c r="K16" i="11"/>
  <c r="G16" i="11"/>
  <c r="K8" i="11"/>
  <c r="G8" i="11"/>
  <c r="K17" i="11"/>
  <c r="G17" i="11"/>
  <c r="K26" i="11"/>
  <c r="G26" i="11"/>
  <c r="L6" i="11"/>
  <c r="H6" i="11"/>
  <c r="L14" i="11"/>
  <c r="H14" i="11"/>
  <c r="L24" i="11"/>
  <c r="H24" i="11"/>
  <c r="L7" i="11"/>
  <c r="H7" i="11"/>
  <c r="L23" i="11"/>
  <c r="H23" i="11"/>
  <c r="O22" i="6"/>
  <c r="O21" i="6"/>
  <c r="O20" i="6"/>
  <c r="O29" i="6" l="1"/>
  <c r="O28" i="6"/>
  <c r="O30" i="6"/>
  <c r="B4" i="4"/>
  <c r="K21" i="5" l="1"/>
  <c r="K12" i="5"/>
  <c r="L21" i="5"/>
  <c r="L12" i="5"/>
  <c r="L3" i="5"/>
  <c r="K3" i="5"/>
  <c r="G3" i="5"/>
  <c r="H21" i="5"/>
  <c r="H3" i="5"/>
  <c r="C21" i="5"/>
  <c r="C12" i="5"/>
  <c r="H12" i="5" s="1"/>
  <c r="G21" i="5"/>
  <c r="G12" i="5"/>
  <c r="B21" i="5"/>
  <c r="B12" i="5"/>
  <c r="Q39" i="6"/>
  <c r="R39" i="6"/>
  <c r="S39" i="6"/>
  <c r="S47" i="6" s="1"/>
  <c r="P39" i="6"/>
  <c r="Q38" i="6"/>
  <c r="R38" i="6"/>
  <c r="S38" i="6"/>
  <c r="P38" i="6"/>
  <c r="Q47" i="6"/>
  <c r="R46" i="6"/>
  <c r="Q37" i="6"/>
  <c r="R37" i="6"/>
  <c r="S37" i="6"/>
  <c r="P47" i="6"/>
  <c r="O47" i="6"/>
  <c r="B22" i="5"/>
  <c r="B13" i="5"/>
  <c r="B4" i="5"/>
  <c r="O45" i="6"/>
  <c r="P46" i="6"/>
  <c r="R47" i="6"/>
  <c r="S46" i="6"/>
  <c r="Q46" i="6"/>
  <c r="O46" i="6"/>
  <c r="S45" i="6"/>
  <c r="R45" i="6"/>
  <c r="Q45" i="6"/>
  <c r="P45" i="6"/>
  <c r="B13" i="4"/>
  <c r="I3" i="4"/>
  <c r="I21" i="4"/>
  <c r="I12" i="4"/>
  <c r="H12" i="4"/>
  <c r="H3" i="4"/>
  <c r="B22" i="4" l="1"/>
  <c r="J50" i="6"/>
  <c r="U29" i="6" l="1"/>
  <c r="U30" i="6"/>
  <c r="U28" i="6"/>
  <c r="U17" i="6"/>
  <c r="U18" i="6"/>
  <c r="U20" i="6"/>
  <c r="U21" i="6"/>
  <c r="U22" i="6"/>
  <c r="L45" i="6"/>
  <c r="L57" i="6" s="1"/>
  <c r="K45" i="6"/>
  <c r="K57" i="6" s="1"/>
  <c r="J45" i="6"/>
  <c r="J57" i="6" s="1"/>
  <c r="I45" i="6"/>
  <c r="I57" i="6" s="1"/>
  <c r="L44" i="6"/>
  <c r="K44" i="6"/>
  <c r="J44" i="6"/>
  <c r="I44" i="6"/>
  <c r="L43" i="6"/>
  <c r="K43" i="6"/>
  <c r="J43" i="6"/>
  <c r="I43" i="6"/>
  <c r="L42" i="6"/>
  <c r="K42" i="6"/>
  <c r="J42" i="6"/>
  <c r="I42" i="6"/>
  <c r="L41" i="6"/>
  <c r="K41" i="6"/>
  <c r="J41" i="6"/>
  <c r="I41" i="6"/>
  <c r="L40" i="6"/>
  <c r="L56" i="6" s="1"/>
  <c r="K40" i="6"/>
  <c r="K56" i="6" s="1"/>
  <c r="J40" i="6"/>
  <c r="J56" i="6" s="1"/>
  <c r="I40" i="6"/>
  <c r="I56" i="6" s="1"/>
  <c r="L39" i="6"/>
  <c r="K39" i="6"/>
  <c r="J39" i="6"/>
  <c r="I39" i="6"/>
  <c r="L38" i="6"/>
  <c r="K38" i="6"/>
  <c r="J38" i="6"/>
  <c r="I38" i="6"/>
  <c r="L37" i="6"/>
  <c r="K37" i="6"/>
  <c r="J37" i="6"/>
  <c r="I37" i="6"/>
  <c r="L36" i="6"/>
  <c r="K36" i="6"/>
  <c r="J36" i="6"/>
  <c r="I36" i="6"/>
  <c r="L35" i="6"/>
  <c r="L55" i="6" s="1"/>
  <c r="K35" i="6"/>
  <c r="K55" i="6" s="1"/>
  <c r="J35" i="6"/>
  <c r="J55" i="6" s="1"/>
  <c r="I35" i="6"/>
  <c r="I55" i="6" s="1"/>
  <c r="L34" i="6"/>
  <c r="K34" i="6"/>
  <c r="J34" i="6"/>
  <c r="I34" i="6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L54" i="6" s="1"/>
  <c r="K30" i="6"/>
  <c r="K54" i="6" s="1"/>
  <c r="J30" i="6"/>
  <c r="J54" i="6" s="1"/>
  <c r="I30" i="6"/>
  <c r="I54" i="6" s="1"/>
  <c r="L29" i="6"/>
  <c r="K29" i="6"/>
  <c r="J29" i="6"/>
  <c r="I29" i="6"/>
  <c r="L28" i="6"/>
  <c r="K28" i="6"/>
  <c r="J28" i="6"/>
  <c r="I28" i="6"/>
  <c r="L27" i="6"/>
  <c r="K27" i="6"/>
  <c r="J27" i="6"/>
  <c r="I27" i="6"/>
  <c r="L26" i="6"/>
  <c r="K26" i="6"/>
  <c r="J26" i="6"/>
  <c r="I26" i="6"/>
  <c r="L25" i="6"/>
  <c r="L53" i="6" s="1"/>
  <c r="K25" i="6"/>
  <c r="K53" i="6" s="1"/>
  <c r="J25" i="6"/>
  <c r="J53" i="6" s="1"/>
  <c r="I25" i="6"/>
  <c r="I53" i="6" s="1"/>
  <c r="L24" i="6"/>
  <c r="K24" i="6"/>
  <c r="J24" i="6"/>
  <c r="I24" i="6"/>
  <c r="L23" i="6"/>
  <c r="K23" i="6"/>
  <c r="J23" i="6"/>
  <c r="I23" i="6"/>
  <c r="L22" i="6"/>
  <c r="K22" i="6"/>
  <c r="J22" i="6"/>
  <c r="I22" i="6"/>
  <c r="L21" i="6"/>
  <c r="K21" i="6"/>
  <c r="J21" i="6"/>
  <c r="I21" i="6"/>
  <c r="L20" i="6"/>
  <c r="L52" i="6" s="1"/>
  <c r="K20" i="6"/>
  <c r="K52" i="6" s="1"/>
  <c r="J20" i="6"/>
  <c r="J52" i="6" s="1"/>
  <c r="I20" i="6"/>
  <c r="I52" i="6" s="1"/>
  <c r="L19" i="6"/>
  <c r="K19" i="6"/>
  <c r="J19" i="6"/>
  <c r="I19" i="6"/>
  <c r="L18" i="6"/>
  <c r="K18" i="6"/>
  <c r="J18" i="6"/>
  <c r="I18" i="6"/>
  <c r="L17" i="6"/>
  <c r="K17" i="6"/>
  <c r="J17" i="6"/>
  <c r="I17" i="6"/>
  <c r="L16" i="6"/>
  <c r="K16" i="6"/>
  <c r="J16" i="6"/>
  <c r="I16" i="6"/>
  <c r="L15" i="6"/>
  <c r="L51" i="6" s="1"/>
  <c r="K15" i="6"/>
  <c r="K51" i="6" s="1"/>
  <c r="J15" i="6"/>
  <c r="J51" i="6" s="1"/>
  <c r="I15" i="6"/>
  <c r="I51" i="6" s="1"/>
  <c r="L14" i="6"/>
  <c r="K14" i="6"/>
  <c r="J14" i="6"/>
  <c r="I14" i="6"/>
  <c r="L13" i="6"/>
  <c r="K13" i="6"/>
  <c r="J13" i="6"/>
  <c r="I13" i="6"/>
  <c r="L12" i="6"/>
  <c r="K12" i="6"/>
  <c r="J12" i="6"/>
  <c r="I12" i="6"/>
  <c r="L11" i="6"/>
  <c r="K11" i="6"/>
  <c r="J11" i="6"/>
  <c r="I11" i="6"/>
  <c r="L10" i="6"/>
  <c r="L50" i="6" s="1"/>
  <c r="K10" i="6"/>
  <c r="K50" i="6" s="1"/>
  <c r="J10" i="6"/>
  <c r="I10" i="6"/>
  <c r="I50" i="6" s="1"/>
  <c r="L9" i="6"/>
  <c r="K9" i="6"/>
  <c r="J9" i="6"/>
  <c r="I9" i="6"/>
  <c r="L8" i="6"/>
  <c r="K8" i="6"/>
  <c r="J8" i="6"/>
  <c r="I8" i="6"/>
  <c r="L7" i="6"/>
  <c r="K7" i="6"/>
  <c r="J7" i="6"/>
  <c r="I7" i="6"/>
  <c r="L6" i="6"/>
  <c r="K6" i="6"/>
  <c r="J6" i="6"/>
  <c r="I6" i="6"/>
  <c r="L5" i="6"/>
  <c r="K5" i="6"/>
  <c r="J5" i="6"/>
  <c r="I5" i="6"/>
  <c r="P21" i="6" l="1"/>
  <c r="S21" i="6"/>
  <c r="R21" i="6"/>
  <c r="Q20" i="6"/>
  <c r="S20" i="6"/>
  <c r="Q22" i="6"/>
  <c r="S22" i="6"/>
  <c r="P20" i="6"/>
  <c r="R20" i="6"/>
  <c r="Q21" i="6"/>
  <c r="P22" i="6"/>
  <c r="R22" i="6"/>
  <c r="B25" i="5" l="1"/>
  <c r="K25" i="5" s="1"/>
  <c r="B15" i="5"/>
  <c r="K15" i="5" s="1"/>
  <c r="B5" i="5"/>
  <c r="K5" i="5" s="1"/>
  <c r="B24" i="5"/>
  <c r="K24" i="5" s="1"/>
  <c r="B6" i="5"/>
  <c r="K6" i="5" s="1"/>
  <c r="B17" i="5"/>
  <c r="K17" i="5" s="1"/>
  <c r="B23" i="5"/>
  <c r="K23" i="5" s="1"/>
  <c r="B7" i="5"/>
  <c r="K7" i="5" s="1"/>
  <c r="B26" i="5"/>
  <c r="K26" i="5" s="1"/>
  <c r="B8" i="5"/>
  <c r="K8" i="5" s="1"/>
  <c r="B16" i="5"/>
  <c r="K16" i="5" s="1"/>
  <c r="B14" i="5"/>
  <c r="K14" i="5" s="1"/>
  <c r="R30" i="6"/>
  <c r="B25" i="4"/>
  <c r="Q30" i="6"/>
  <c r="B24" i="4"/>
  <c r="P30" i="6"/>
  <c r="B23" i="4"/>
  <c r="S30" i="6"/>
  <c r="B26" i="4"/>
  <c r="R29" i="6"/>
  <c r="B16" i="4"/>
  <c r="P29" i="6"/>
  <c r="B14" i="4"/>
  <c r="Q29" i="6"/>
  <c r="B15" i="4"/>
  <c r="S29" i="6"/>
  <c r="B17" i="4"/>
  <c r="P28" i="6"/>
  <c r="B5" i="4"/>
  <c r="Q28" i="6"/>
  <c r="B6" i="4"/>
  <c r="R28" i="6"/>
  <c r="B7" i="4"/>
  <c r="S28" i="6"/>
  <c r="B8" i="4"/>
  <c r="G22" i="5"/>
  <c r="K22" i="5" s="1"/>
  <c r="G13" i="5"/>
  <c r="K13" i="5" s="1"/>
  <c r="G7" i="5" l="1"/>
  <c r="G4" i="5"/>
  <c r="K4" i="5" s="1"/>
  <c r="I4" i="4"/>
  <c r="D4" i="4"/>
  <c r="E4" i="4"/>
  <c r="I5" i="4"/>
  <c r="D5" i="4"/>
  <c r="E5" i="4"/>
  <c r="I6" i="4"/>
  <c r="D6" i="4"/>
  <c r="E6" i="4"/>
  <c r="I7" i="4"/>
  <c r="D7" i="4"/>
  <c r="E7" i="4"/>
  <c r="I8" i="4"/>
  <c r="D8" i="4"/>
  <c r="E8" i="4"/>
  <c r="K4" i="4"/>
  <c r="K5" i="4"/>
  <c r="K6" i="4"/>
  <c r="K7" i="4"/>
  <c r="K8" i="4"/>
  <c r="E26" i="4"/>
  <c r="K26" i="4" s="1"/>
  <c r="D26" i="4"/>
  <c r="J26" i="4" s="1"/>
  <c r="I26" i="4"/>
  <c r="E25" i="4"/>
  <c r="K25" i="4" s="1"/>
  <c r="D25" i="4"/>
  <c r="J25" i="4" s="1"/>
  <c r="I25" i="4"/>
  <c r="E24" i="4"/>
  <c r="K24" i="4" s="1"/>
  <c r="D24" i="4"/>
  <c r="J24" i="4" s="1"/>
  <c r="I24" i="4"/>
  <c r="E23" i="4"/>
  <c r="K23" i="4" s="1"/>
  <c r="D23" i="4"/>
  <c r="J23" i="4" s="1"/>
  <c r="I23" i="4"/>
  <c r="E22" i="4"/>
  <c r="K22" i="4" s="1"/>
  <c r="D22" i="4"/>
  <c r="J22" i="4" s="1"/>
  <c r="I22" i="4"/>
  <c r="E17" i="4"/>
  <c r="K17" i="4" s="1"/>
  <c r="D17" i="4"/>
  <c r="J17" i="4" s="1"/>
  <c r="I17" i="4"/>
  <c r="E16" i="4"/>
  <c r="K16" i="4" s="1"/>
  <c r="D16" i="4"/>
  <c r="J16" i="4" s="1"/>
  <c r="I16" i="4"/>
  <c r="E15" i="4"/>
  <c r="K15" i="4" s="1"/>
  <c r="D15" i="4"/>
  <c r="J15" i="4" s="1"/>
  <c r="I15" i="4"/>
  <c r="E14" i="4"/>
  <c r="K14" i="4" s="1"/>
  <c r="D14" i="4"/>
  <c r="J14" i="4" s="1"/>
  <c r="I14" i="4"/>
  <c r="E13" i="4"/>
  <c r="K13" i="4" s="1"/>
  <c r="D13" i="4"/>
  <c r="J13" i="4" s="1"/>
  <c r="I13" i="4"/>
  <c r="J8" i="4"/>
  <c r="J7" i="4"/>
  <c r="H7" i="4"/>
  <c r="J6" i="4"/>
  <c r="J5" i="4"/>
  <c r="J4" i="4"/>
  <c r="H4" i="4"/>
  <c r="G6" i="5" l="1"/>
  <c r="H6" i="4"/>
  <c r="G5" i="5"/>
  <c r="H5" i="4"/>
  <c r="G8" i="5"/>
  <c r="H8" i="4"/>
  <c r="H22" i="4"/>
  <c r="H13" i="4"/>
  <c r="W21" i="6" l="1"/>
  <c r="G14" i="5"/>
  <c r="W29" i="6"/>
  <c r="W30" i="6"/>
  <c r="H14" i="4"/>
  <c r="Y20" i="6" l="1"/>
  <c r="Y28" i="6"/>
  <c r="W20" i="6"/>
  <c r="W28" i="6"/>
  <c r="Z28" i="6"/>
  <c r="Z20" i="6"/>
  <c r="X20" i="6"/>
  <c r="X28" i="6"/>
  <c r="Y21" i="6"/>
  <c r="G16" i="5"/>
  <c r="X22" i="6"/>
  <c r="G24" i="5"/>
  <c r="Y22" i="6"/>
  <c r="G25" i="5"/>
  <c r="Z21" i="6"/>
  <c r="G17" i="5"/>
  <c r="X21" i="6"/>
  <c r="G15" i="5"/>
  <c r="H23" i="4"/>
  <c r="W22" i="6"/>
  <c r="G23" i="5"/>
  <c r="Z22" i="6"/>
  <c r="G26" i="5"/>
  <c r="H16" i="4"/>
  <c r="Y29" i="6"/>
  <c r="H26" i="4"/>
  <c r="Z30" i="6"/>
  <c r="H24" i="4"/>
  <c r="X30" i="6"/>
  <c r="H25" i="4"/>
  <c r="Y30" i="6"/>
  <c r="H17" i="4"/>
  <c r="Z29" i="6"/>
  <c r="H15" i="4"/>
  <c r="X29" i="6"/>
</calcChain>
</file>

<file path=xl/comments1.xml><?xml version="1.0" encoding="utf-8"?>
<comments xmlns="http://schemas.openxmlformats.org/spreadsheetml/2006/main">
  <authors>
    <author>kate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kate:</t>
        </r>
        <r>
          <rPr>
            <sz val="9"/>
            <color indexed="81"/>
            <rFont val="Tahoma"/>
            <family val="2"/>
          </rPr>
          <t xml:space="preserve">
years 2020, 2025, 2030 are in $/short ton in this table. All other years are $/metric ton.</t>
        </r>
      </text>
    </comment>
  </commentList>
</comments>
</file>

<file path=xl/sharedStrings.xml><?xml version="1.0" encoding="utf-8"?>
<sst xmlns="http://schemas.openxmlformats.org/spreadsheetml/2006/main" count="530" uniqueCount="139">
  <si>
    <t>HCL (thousand tons)</t>
  </si>
  <si>
    <t>Alabama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</si>
  <si>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</si>
  <si>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</si>
  <si>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</si>
  <si>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</si>
  <si>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</si>
  <si>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</si>
  <si>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</si>
  <si>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</si>
  <si>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</si>
  <si>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</si>
  <si>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</si>
  <si>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</si>
  <si>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</si>
  <si>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</si>
  <si>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</si>
  <si>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</si>
  <si>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</si>
  <si>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</si>
  <si>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</si>
  <si>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</si>
  <si>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</si>
  <si>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</si>
  <si>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</si>
  <si>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</si>
  <si>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</si>
  <si>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</si>
  <si>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</si>
  <si>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</si>
  <si>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</si>
  <si>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</si>
  <si>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</si>
  <si>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</si>
  <si>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</si>
  <si>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</si>
  <si>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</si>
  <si>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</si>
  <si>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</si>
  <si>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</si>
  <si>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</si>
  <si>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</si>
  <si>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</si>
  <si>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</si>
  <si>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</si>
  <si>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</si>
  <si>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</si>
  <si>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</si>
  <si>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</si>
  <si>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</si>
  <si>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Nationwide</t>
  </si>
  <si>
    <t>Note:</t>
  </si>
  <si>
    <t>Includes all sources</t>
  </si>
  <si>
    <t>2007$/ton</t>
  </si>
  <si>
    <t>2011$/ton</t>
  </si>
  <si>
    <t>Using GDP Deflator*</t>
  </si>
  <si>
    <t>GDP Implicit Price Deflator (2009=100)</t>
  </si>
  <si>
    <t>(use these rounded #s in calculations)</t>
  </si>
  <si>
    <t>Year</t>
  </si>
  <si>
    <t>Avg</t>
  </si>
  <si>
    <t>95th</t>
  </si>
  <si>
    <t xml:space="preserve">Source:  National Income and Product Accounts Tables, Table 1.1.9, Implicit Price Deflators for Gross Domestic Product.  Accessed 3/3/15.  US Department of Commerce, Bureau of Economic Analysis.  </t>
  </si>
  <si>
    <t>http://www.bea.gov/iTable/index_nipa.cfm</t>
  </si>
  <si>
    <t>UNROUNDED</t>
  </si>
  <si>
    <t>Discount rate and statistic</t>
  </si>
  <si>
    <t>5% (average)</t>
  </si>
  <si>
    <t>3% (average)</t>
  </si>
  <si>
    <t>2.5% (average)</t>
  </si>
  <si>
    <t>ROUNDED</t>
  </si>
  <si>
    <t>Discount Rate</t>
  </si>
  <si>
    <t>5.0% Avg.</t>
  </si>
  <si>
    <t>3.0% Avg.</t>
  </si>
  <si>
    <t>2.5% Avg.</t>
  </si>
  <si>
    <t>3.0% 95th</t>
  </si>
  <si>
    <t>metric tons/short tons</t>
  </si>
  <si>
    <r>
      <t>3% (95</t>
    </r>
    <r>
      <rPr>
        <vertAlign val="superscript"/>
        <sz val="10"/>
        <rFont val="Calibri"/>
        <family val="2"/>
        <scheme val="minor"/>
      </rPr>
      <t>th</t>
    </r>
    <r>
      <rPr>
        <sz val="10"/>
        <rFont val="Calibri"/>
        <family val="2"/>
        <scheme val="minor"/>
      </rPr>
      <t xml:space="preserve"> percentile)</t>
    </r>
  </si>
  <si>
    <r>
      <t>Million metric tonnes of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reduced</t>
    </r>
  </si>
  <si>
    <t xml:space="preserve">Table 5-3: Estimated Global Climate Benefits of CO2 Reductions in 2020 </t>
  </si>
  <si>
    <t>Million metric tonnes of CO2 reduced</t>
  </si>
  <si>
    <r>
      <t>3% (95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percentile)</t>
    </r>
  </si>
  <si>
    <t xml:space="preserve">Option 1 </t>
  </si>
  <si>
    <t>Table 5-3: Estimated Global Climate Benefits of CO2 Reductions in 2025 (millions, 2011$)</t>
  </si>
  <si>
    <t>Table 5-3: Estimated Global Climate Benefits of CO2 Reductions in 2025  (millions, 2011$)</t>
  </si>
  <si>
    <t>Table 5-3: Estimated Global Climate Benefits of CO2 Reductions in 2030  (millions, 2011$)</t>
  </si>
  <si>
    <r>
      <t>3% (95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percentile)</t>
    </r>
  </si>
  <si>
    <t xml:space="preserve"> </t>
  </si>
  <si>
    <t>Table 4-3. Estimated Global Climate Benefits of CO2 Reductions for the Final Emission Guidelines in 2020 (millions of 2011$)*</t>
  </si>
  <si>
    <t>Table 4-4. Estimated Global Climate Benefits of CO2 Reductions for the Final Emission Guidelines in 2025 (millions of 2011$)*</t>
  </si>
  <si>
    <t>Table 4-5. Estimated Global Climate Benefits of CO2 Reductions for the Final Emission Guidelines in 2030 (millions of 2011$)*</t>
  </si>
  <si>
    <r>
      <t>Million metric tonnes of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reduced</t>
    </r>
  </si>
  <si>
    <r>
      <t>Million metric tonnes of 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reduced</t>
    </r>
  </si>
  <si>
    <t xml:space="preserve"> (use full 2011#s in these cells to calc benefits)</t>
  </si>
  <si>
    <t>Using Nov 2013</t>
  </si>
  <si>
    <r>
      <t>ROUNDED (</t>
    </r>
    <r>
      <rPr>
        <b/>
        <sz val="11"/>
        <color rgb="FFFFFF00"/>
        <rFont val="Calibri"/>
        <family val="2"/>
        <scheme val="minor"/>
      </rPr>
      <t>using June 2015</t>
    </r>
    <r>
      <rPr>
        <b/>
        <sz val="11"/>
        <rFont val="Calibri"/>
        <family val="2"/>
        <scheme val="minor"/>
      </rPr>
      <t>)</t>
    </r>
  </si>
  <si>
    <t>Rate-based Scenario</t>
  </si>
  <si>
    <t>Mass-based Scenario</t>
  </si>
  <si>
    <r>
      <t>Table X: Estimated Global Benefits of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Reductions, </t>
    </r>
    <r>
      <rPr>
        <b/>
        <sz val="11"/>
        <color rgb="FFFF0000"/>
        <rFont val="Calibri"/>
        <family val="2"/>
        <scheme val="minor"/>
      </rPr>
      <t xml:space="preserve">Rate-Based </t>
    </r>
    <r>
      <rPr>
        <b/>
        <sz val="11"/>
        <rFont val="Calibri"/>
        <family val="2"/>
        <scheme val="minor"/>
      </rPr>
      <t xml:space="preserve">Scenario </t>
    </r>
    <r>
      <rPr>
        <sz val="11"/>
        <rFont val="Calibri"/>
        <family val="2"/>
        <scheme val="minor"/>
      </rPr>
      <t>(millions of 2011$)</t>
    </r>
  </si>
  <si>
    <r>
      <t>Table X: Estimated Global Benefits of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Reductions, </t>
    </r>
    <r>
      <rPr>
        <b/>
        <sz val="11"/>
        <color rgb="FFFF0000"/>
        <rFont val="Calibri"/>
        <family val="2"/>
        <scheme val="minor"/>
      </rPr>
      <t>Rate-Based</t>
    </r>
    <r>
      <rPr>
        <b/>
        <sz val="11"/>
        <rFont val="Calibri"/>
        <family val="2"/>
        <scheme val="minor"/>
      </rPr>
      <t xml:space="preserve"> Scenario </t>
    </r>
    <r>
      <rPr>
        <sz val="11"/>
        <rFont val="Calibri"/>
        <family val="2"/>
        <scheme val="minor"/>
      </rPr>
      <t>(millions of 2011$)</t>
    </r>
  </si>
  <si>
    <r>
      <t>Table X: Estimated Global Benefits of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Reductions,</t>
    </r>
    <r>
      <rPr>
        <b/>
        <sz val="11"/>
        <color theme="9" tint="-0.249977111117893"/>
        <rFont val="Calibri"/>
        <family val="2"/>
        <scheme val="minor"/>
      </rPr>
      <t xml:space="preserve"> Mass-Based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Scenario </t>
    </r>
    <r>
      <rPr>
        <sz val="11"/>
        <rFont val="Calibri"/>
        <family val="2"/>
        <scheme val="minor"/>
      </rPr>
      <t>(millions of 2011$)</t>
    </r>
  </si>
  <si>
    <t>Rate-Based Scenario</t>
  </si>
  <si>
    <t>Mass-Based Scenario</t>
  </si>
  <si>
    <t>ROUNDED: millions</t>
  </si>
  <si>
    <t>ROUNDED: billions</t>
  </si>
  <si>
    <t>Table 4-3. Estimated Global Climate Benefits of CO2 Reductions for the Final Emission Guidelines in 2020 (billions of 2011$)*</t>
  </si>
  <si>
    <t>Table 4-4. Estimated Global Climate Benefits of CO2 Reductions for the Final Emission Guidelines in 2025 (billions of 2011$)*</t>
  </si>
  <si>
    <t>Table 4-5. Estimated Global Climate Benefits of CO2 Reductions for the Final Emission Guidelines in 2030 (billions of 2011$)*</t>
  </si>
  <si>
    <t>EPA515_NSPS_117d - State Emissions Projections - All Emissions</t>
  </si>
  <si>
    <t>BASE CASE</t>
  </si>
  <si>
    <t>Power Generation Emissions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</si>
  <si>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(thousand tons)</t>
    </r>
  </si>
  <si>
    <r>
      <t>Ozone Season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(thousand tons)</t>
    </r>
  </si>
  <si>
    <r>
      <t>Annual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(thousand tons)</t>
    </r>
  </si>
  <si>
    <r>
      <t>Hg</t>
    </r>
    <r>
      <rPr>
        <sz val="10"/>
        <rFont val="Arial"/>
        <family val="2"/>
      </rPr>
      <t xml:space="preserve"> (tons)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</si>
  <si>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(million short tons)</t>
    </r>
  </si>
  <si>
    <t>RATE-BASED POLICY CASE</t>
  </si>
  <si>
    <t>EPA515_NSPS_118j - State Emissions Projections - All Emissions</t>
  </si>
  <si>
    <r>
      <rPr>
        <b/>
        <sz val="11"/>
        <color rgb="FFFF0000"/>
        <rFont val="Calibri"/>
        <family val="2"/>
        <scheme val="minor"/>
      </rPr>
      <t xml:space="preserve">July 2015 </t>
    </r>
    <r>
      <rPr>
        <b/>
        <sz val="11"/>
        <color theme="1"/>
        <rFont val="Calibri"/>
        <family val="2"/>
        <scheme val="minor"/>
      </rPr>
      <t>SC-CO2 Estimates [2011$/metric ton CO2]</t>
    </r>
  </si>
  <si>
    <t>EPA515_NSPS_143_Iter8 - State Emissions Projections - All Emissions</t>
  </si>
  <si>
    <t>MASS-BASED POLICY CASE</t>
  </si>
  <si>
    <r>
      <t>Million short tons of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reduced</t>
    </r>
  </si>
  <si>
    <t>$/short ton</t>
  </si>
  <si>
    <r>
      <t>ROUNDED (</t>
    </r>
    <r>
      <rPr>
        <b/>
        <sz val="11"/>
        <color rgb="FFFFFF00"/>
        <rFont val="Calibri"/>
        <family val="2"/>
        <scheme val="minor"/>
      </rPr>
      <t>using July 2015</t>
    </r>
    <r>
      <rPr>
        <b/>
        <sz val="11"/>
        <rFont val="Calibri"/>
        <family val="2"/>
        <scheme val="minor"/>
      </rPr>
      <t>)</t>
    </r>
  </si>
  <si>
    <r>
      <t>UNROUNDED (</t>
    </r>
    <r>
      <rPr>
        <b/>
        <sz val="11"/>
        <color rgb="FFFFFF00"/>
        <rFont val="Calibri"/>
        <family val="2"/>
        <scheme val="minor"/>
      </rPr>
      <t>using July 2015</t>
    </r>
    <r>
      <rPr>
        <b/>
        <sz val="11"/>
        <rFont val="Calibri"/>
        <family val="2"/>
        <scheme val="minor"/>
      </rPr>
      <t>)</t>
    </r>
  </si>
  <si>
    <r>
      <t>Published in SCC TSD July</t>
    </r>
    <r>
      <rPr>
        <sz val="11"/>
        <color rgb="FFFF0000"/>
        <rFont val="Calibri"/>
        <family val="2"/>
        <scheme val="minor"/>
      </rPr>
      <t xml:space="preserve"> 2015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</si>
  <si>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rgb="FFFF0000"/>
        <rFont val="Calibri"/>
        <family val="2"/>
        <scheme val="minor"/>
      </rPr>
      <t xml:space="preserve">July 2015 </t>
    </r>
    <r>
      <rPr>
        <b/>
        <sz val="11"/>
        <color theme="1"/>
        <rFont val="Calibri"/>
        <family val="2"/>
        <scheme val="minor"/>
      </rPr>
      <t>SC-CO2 Estimates [2011$/</t>
    </r>
    <r>
      <rPr>
        <b/>
        <sz val="11"/>
        <color rgb="FF00B0F0"/>
        <rFont val="Calibri"/>
        <family val="2"/>
        <scheme val="minor"/>
      </rPr>
      <t>short ton</t>
    </r>
    <r>
      <rPr>
        <b/>
        <sz val="11"/>
        <color theme="1"/>
        <rFont val="Calibri"/>
        <family val="2"/>
        <scheme val="minor"/>
      </rPr>
      <t xml:space="preserve"> CO2]</t>
    </r>
  </si>
  <si>
    <r>
      <t>July 2015 SC-CO2 Estimates [2011$/short ton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]</t>
    </r>
  </si>
  <si>
    <r>
      <t>July 2015 SC-CO2 Estimates [2011$/metric ton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]</t>
    </r>
  </si>
  <si>
    <r>
      <t>Million short tons of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reduced</t>
    </r>
  </si>
  <si>
    <t>2007$/metric ton</t>
  </si>
  <si>
    <r>
      <t>Table X: Estimated Global Benefits of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Reductions, Mass</t>
    </r>
    <r>
      <rPr>
        <b/>
        <sz val="11"/>
        <color theme="9" tint="-0.249977111117893"/>
        <rFont val="Calibri"/>
        <family val="2"/>
        <scheme val="minor"/>
      </rPr>
      <t>-Based</t>
    </r>
    <r>
      <rPr>
        <b/>
        <sz val="11"/>
        <rFont val="Calibri"/>
        <family val="2"/>
        <scheme val="minor"/>
      </rPr>
      <t xml:space="preserve"> Scenario </t>
    </r>
    <r>
      <rPr>
        <sz val="11"/>
        <rFont val="Calibri"/>
        <family val="2"/>
        <scheme val="minor"/>
      </rPr>
      <t>(millions of 2011$)</t>
    </r>
  </si>
  <si>
    <t>These are the estimates presented in the RIA and preamble.</t>
  </si>
  <si>
    <t>Converted SC-CO2 to 2011$ then to short tons</t>
  </si>
  <si>
    <t>Table H1:L45, please note that units for years 2020, 2025, and 2030 are $/short ton.  All other years in this table are $/metric ton.</t>
  </si>
  <si>
    <t>Summary table at H59:L68 shows multiple years in $/short ton.</t>
  </si>
  <si>
    <t>"Imperial" worksheet:</t>
  </si>
  <si>
    <t>"2015":</t>
  </si>
  <si>
    <t xml:space="preserve">These are the estimates in metric units ($/metric ton) </t>
  </si>
  <si>
    <t xml:space="preserve">SC-CO2 estimates (2007$/metric ton) are available in the current TSD, labeled as "July TSD" in these sheets.  </t>
  </si>
  <si>
    <t xml:space="preserve">See https://www.whitehouse.gov/sites/default/files/omb/inforeg/scc-tsd-final-july-2015.pdf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</si>
</sst>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#,##0.0"/>
    <numFmt numFmtId="165" formatCode="0.0%"/>
    <numFmt numFmtId="166" formatCode="&quot;$&quot;#,##0"/>
    <numFmt numFmtId="167" formatCode="&quot;$&quot;#,##0.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1"/>
      <color theme="0" tint="-0.249977111117893"/>
      <name val="Times New Roman"/>
      <family val="1"/>
    </font>
    <font>
      <b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1"/>
      <color theme="0" tint="-0.14999847407452621"/>
      <name val="Times New Roman"/>
      <family val="1"/>
    </font>
    <font>
      <sz val="10"/>
      <color theme="0" tint="-0.14999847407452621"/>
      <name val="Times New Roman"/>
      <family val="1"/>
    </font>
    <font>
      <b/>
      <sz val="10"/>
      <name val="Times New Roman"/>
      <family val="1"/>
    </font>
    <font>
      <vertAlign val="subscript"/>
      <sz val="10"/>
      <name val="Times New Roman"/>
      <family val="1"/>
    </font>
    <font>
      <b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 applyFill="0"/>
    <xf numFmtId="0" fontId="1" fillId="0" borderId="0"/>
    <xf numFmtId="9" fontId="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2"/>
    <xf numFmtId="0" fontId="1" fillId="0" borderId="1" xfId="1" applyBorder="1"/>
    <xf numFmtId="0" fontId="1" fillId="0" borderId="4" xfId="1" applyBorder="1"/>
    <xf numFmtId="0" fontId="1" fillId="0" borderId="3" xfId="1" applyBorder="1" applyAlignment="1">
      <alignment vertical="center"/>
    </xf>
    <xf numFmtId="0" fontId="1" fillId="0" borderId="5" xfId="1" applyBorder="1" applyAlignment="1">
      <alignment horizontal="centerContinuous" vertical="center"/>
    </xf>
    <xf numFmtId="0" fontId="1" fillId="0" borderId="6" xfId="1" applyBorder="1"/>
    <xf numFmtId="0" fontId="1" fillId="0" borderId="7" xfId="1" applyBorder="1" applyAlignment="1">
      <alignment horizontal="right"/>
    </xf>
    <xf numFmtId="0" fontId="1" fillId="0" borderId="8" xfId="3" applyFont="1" applyFill="1" applyBorder="1"/>
    <xf numFmtId="164" fontId="1" fillId="0" borderId="1" xfId="1" applyNumberFormat="1" applyBorder="1"/>
    <xf numFmtId="164" fontId="1" fillId="0" borderId="9" xfId="1" applyNumberFormat="1" applyBorder="1"/>
    <xf numFmtId="0" fontId="1" fillId="0" borderId="4" xfId="3" applyFont="1" applyFill="1" applyBorder="1"/>
    <xf numFmtId="164" fontId="1" fillId="0" borderId="0" xfId="1" applyNumberFormat="1" applyBorder="1"/>
    <xf numFmtId="164" fontId="1" fillId="0" borderId="12" xfId="1" applyNumberFormat="1" applyBorder="1"/>
    <xf numFmtId="0" fontId="1" fillId="0" borderId="2" xfId="3" applyFont="1" applyFill="1" applyBorder="1"/>
    <xf numFmtId="3" fontId="1" fillId="0" borderId="2" xfId="3" applyNumberFormat="1" applyFont="1" applyFill="1" applyBorder="1"/>
    <xf numFmtId="0" fontId="1" fillId="0" borderId="0" xfId="1" applyBorder="1"/>
    <xf numFmtId="0" fontId="3" fillId="0" borderId="0" xfId="1" applyFont="1"/>
    <xf numFmtId="0" fontId="4" fillId="0" borderId="0" xfId="1" applyFont="1" applyAlignment="1">
      <alignment horizontal="left" vertical="top" wrapText="1"/>
    </xf>
    <xf numFmtId="0" fontId="5" fillId="0" borderId="0" xfId="1" applyFont="1" applyAlignment="1">
      <alignment horizontal="left"/>
    </xf>
    <xf numFmtId="0" fontId="4" fillId="0" borderId="0" xfId="1" applyFont="1"/>
    <xf numFmtId="0" fontId="9" fillId="2" borderId="0" xfId="0" applyFont="1" applyFill="1" applyAlignment="1">
      <alignment horizontal="center"/>
    </xf>
    <xf numFmtId="0" fontId="0" fillId="3" borderId="0" xfId="0" applyFill="1"/>
    <xf numFmtId="0" fontId="9" fillId="3" borderId="0" xfId="0" applyFont="1" applyFill="1" applyAlignment="1">
      <alignment horizontal="center"/>
    </xf>
    <xf numFmtId="0" fontId="8" fillId="4" borderId="0" xfId="0" applyFont="1" applyFill="1"/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/>
    </xf>
    <xf numFmtId="165" fontId="9" fillId="2" borderId="9" xfId="4" applyNumberFormat="1" applyFont="1" applyFill="1" applyBorder="1" applyAlignment="1">
      <alignment horizontal="center"/>
    </xf>
    <xf numFmtId="165" fontId="9" fillId="2" borderId="10" xfId="4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13" fillId="0" borderId="0" xfId="5" applyAlignment="1" applyProtection="1"/>
    <xf numFmtId="0" fontId="14" fillId="0" borderId="0" xfId="0" applyFont="1"/>
    <xf numFmtId="166" fontId="15" fillId="0" borderId="0" xfId="0" applyNumberFormat="1" applyFont="1" applyAlignment="1">
      <alignment wrapText="1"/>
    </xf>
    <xf numFmtId="0" fontId="7" fillId="2" borderId="4" xfId="0" applyFont="1" applyFill="1" applyBorder="1" applyAlignment="1">
      <alignment horizontal="center"/>
    </xf>
    <xf numFmtId="0" fontId="7" fillId="0" borderId="18" xfId="0" applyFont="1" applyBorder="1"/>
    <xf numFmtId="0" fontId="7" fillId="0" borderId="11" xfId="0" applyFont="1" applyBorder="1"/>
    <xf numFmtId="0" fontId="9" fillId="2" borderId="6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8" fillId="0" borderId="0" xfId="0" applyFont="1"/>
    <xf numFmtId="0" fontId="0" fillId="2" borderId="0" xfId="0" applyFill="1" applyBorder="1"/>
    <xf numFmtId="0" fontId="8" fillId="2" borderId="12" xfId="0" applyFont="1" applyFill="1" applyBorder="1" applyAlignment="1">
      <alignment horizontal="center"/>
    </xf>
    <xf numFmtId="166" fontId="9" fillId="2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0" fontId="17" fillId="5" borderId="0" xfId="0" applyFont="1" applyFill="1"/>
    <xf numFmtId="0" fontId="9" fillId="0" borderId="0" xfId="0" applyFont="1" applyAlignment="1">
      <alignment horizontal="center"/>
    </xf>
    <xf numFmtId="166" fontId="11" fillId="0" borderId="0" xfId="0" applyNumberFormat="1" applyFont="1" applyBorder="1" applyAlignment="1">
      <alignment wrapText="1"/>
    </xf>
    <xf numFmtId="0" fontId="0" fillId="7" borderId="0" xfId="0" applyFill="1"/>
    <xf numFmtId="0" fontId="0" fillId="5" borderId="0" xfId="0" applyFill="1"/>
    <xf numFmtId="0" fontId="1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166" fontId="11" fillId="0" borderId="20" xfId="0" applyNumberFormat="1" applyFont="1" applyBorder="1" applyAlignment="1">
      <alignment wrapText="1"/>
    </xf>
    <xf numFmtId="41" fontId="9" fillId="0" borderId="0" xfId="0" quotePrefix="1" applyNumberFormat="1" applyFont="1" applyBorder="1"/>
    <xf numFmtId="41" fontId="9" fillId="0" borderId="20" xfId="0" quotePrefix="1" applyNumberFormat="1" applyFont="1" applyBorder="1"/>
    <xf numFmtId="166" fontId="16" fillId="0" borderId="0" xfId="0" quotePrefix="1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23" xfId="0" applyFont="1" applyBorder="1" applyAlignment="1">
      <alignment wrapText="1"/>
    </xf>
    <xf numFmtId="1" fontId="21" fillId="0" borderId="23" xfId="0" applyNumberFormat="1" applyFont="1" applyBorder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166" fontId="21" fillId="0" borderId="0" xfId="0" applyNumberFormat="1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66" fontId="21" fillId="0" borderId="20" xfId="0" applyNumberFormat="1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wrapText="1"/>
    </xf>
    <xf numFmtId="166" fontId="11" fillId="0" borderId="0" xfId="0" applyNumberFormat="1" applyFont="1" applyBorder="1" applyAlignment="1">
      <alignment horizontal="right" vertical="center" wrapText="1"/>
    </xf>
    <xf numFmtId="166" fontId="11" fillId="0" borderId="0" xfId="0" applyNumberFormat="1" applyFont="1" applyBorder="1" applyAlignment="1">
      <alignment horizontal="right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9" fillId="0" borderId="0" xfId="0" applyFont="1"/>
    <xf numFmtId="0" fontId="23" fillId="0" borderId="0" xfId="0" applyFont="1" applyAlignment="1">
      <alignment wrapText="1"/>
    </xf>
    <xf numFmtId="0" fontId="23" fillId="0" borderId="23" xfId="0" applyFont="1" applyBorder="1" applyAlignment="1">
      <alignment wrapText="1"/>
    </xf>
    <xf numFmtId="1" fontId="24" fillId="0" borderId="23" xfId="0" applyNumberFormat="1" applyFont="1" applyBorder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166" fontId="24" fillId="0" borderId="0" xfId="0" applyNumberFormat="1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66" fontId="24" fillId="0" borderId="20" xfId="0" applyNumberFormat="1" applyFont="1" applyBorder="1" applyAlignment="1">
      <alignment wrapText="1"/>
    </xf>
    <xf numFmtId="0" fontId="26" fillId="0" borderId="0" xfId="0" applyFont="1" applyAlignment="1">
      <alignment wrapText="1"/>
    </xf>
    <xf numFmtId="1" fontId="27" fillId="0" borderId="23" xfId="0" applyNumberFormat="1" applyFont="1" applyBorder="1" applyAlignment="1">
      <alignment wrapText="1"/>
    </xf>
    <xf numFmtId="166" fontId="27" fillId="0" borderId="0" xfId="0" applyNumberFormat="1" applyFont="1" applyAlignment="1">
      <alignment wrapText="1"/>
    </xf>
    <xf numFmtId="166" fontId="27" fillId="0" borderId="20" xfId="0" applyNumberFormat="1" applyFont="1" applyBorder="1" applyAlignment="1">
      <alignment wrapText="1"/>
    </xf>
    <xf numFmtId="0" fontId="8" fillId="6" borderId="0" xfId="0" applyFont="1" applyFill="1" applyAlignment="1">
      <alignment horizontal="center"/>
    </xf>
    <xf numFmtId="1" fontId="24" fillId="0" borderId="0" xfId="0" applyNumberFormat="1" applyFont="1" applyBorder="1" applyAlignment="1">
      <alignment wrapText="1"/>
    </xf>
    <xf numFmtId="166" fontId="24" fillId="0" borderId="0" xfId="0" applyNumberFormat="1" applyFont="1" applyBorder="1" applyAlignment="1">
      <alignment wrapText="1"/>
    </xf>
    <xf numFmtId="1" fontId="21" fillId="0" borderId="0" xfId="0" applyNumberFormat="1" applyFont="1" applyBorder="1" applyAlignment="1">
      <alignment wrapText="1"/>
    </xf>
    <xf numFmtId="166" fontId="21" fillId="0" borderId="0" xfId="0" applyNumberFormat="1" applyFont="1" applyBorder="1" applyAlignment="1">
      <alignment wrapText="1"/>
    </xf>
    <xf numFmtId="0" fontId="17" fillId="6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21" fillId="0" borderId="15" xfId="0" applyNumberFormat="1" applyFont="1" applyBorder="1" applyAlignment="1">
      <alignment wrapText="1"/>
    </xf>
    <xf numFmtId="0" fontId="24" fillId="0" borderId="23" xfId="0" applyFont="1" applyBorder="1" applyAlignment="1">
      <alignment wrapText="1"/>
    </xf>
    <xf numFmtId="0" fontId="28" fillId="0" borderId="23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21" fillId="0" borderId="23" xfId="0" applyFont="1" applyBorder="1" applyAlignment="1">
      <alignment wrapText="1"/>
    </xf>
    <xf numFmtId="0" fontId="30" fillId="0" borderId="23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166" fontId="0" fillId="7" borderId="0" xfId="0" applyNumberFormat="1" applyFill="1"/>
    <xf numFmtId="1" fontId="11" fillId="7" borderId="0" xfId="0" applyNumberFormat="1" applyFont="1" applyFill="1" applyBorder="1" applyAlignment="1">
      <alignment horizontal="right" vertical="center" wrapText="1"/>
    </xf>
    <xf numFmtId="166" fontId="11" fillId="7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2" fontId="9" fillId="0" borderId="20" xfId="0" applyNumberFormat="1" applyFont="1" applyBorder="1" applyAlignment="1">
      <alignment horizontal="right" vertical="center" wrapText="1"/>
    </xf>
    <xf numFmtId="1" fontId="24" fillId="0" borderId="15" xfId="0" applyNumberFormat="1" applyFont="1" applyBorder="1" applyAlignment="1">
      <alignment horizontal="center" wrapText="1"/>
    </xf>
    <xf numFmtId="166" fontId="24" fillId="0" borderId="0" xfId="0" applyNumberFormat="1" applyFont="1" applyAlignment="1">
      <alignment horizontal="center" wrapText="1"/>
    </xf>
    <xf numFmtId="166" fontId="24" fillId="0" borderId="20" xfId="0" applyNumberFormat="1" applyFont="1" applyBorder="1" applyAlignment="1">
      <alignment horizontal="center" wrapText="1"/>
    </xf>
    <xf numFmtId="167" fontId="24" fillId="0" borderId="0" xfId="0" applyNumberFormat="1" applyFont="1" applyAlignment="1">
      <alignment horizontal="center" wrapText="1"/>
    </xf>
    <xf numFmtId="1" fontId="21" fillId="0" borderId="15" xfId="0" applyNumberFormat="1" applyFont="1" applyBorder="1" applyAlignment="1">
      <alignment horizontal="center" wrapText="1"/>
    </xf>
    <xf numFmtId="166" fontId="21" fillId="0" borderId="0" xfId="0" applyNumberFormat="1" applyFont="1" applyAlignment="1">
      <alignment horizontal="center" wrapText="1"/>
    </xf>
    <xf numFmtId="166" fontId="21" fillId="0" borderId="20" xfId="0" applyNumberFormat="1" applyFont="1" applyBorder="1" applyAlignment="1">
      <alignment horizontal="center" wrapText="1"/>
    </xf>
    <xf numFmtId="167" fontId="21" fillId="0" borderId="0" xfId="0" applyNumberFormat="1" applyFont="1" applyAlignment="1">
      <alignment horizontal="center" wrapText="1"/>
    </xf>
    <xf numFmtId="0" fontId="7" fillId="2" borderId="0" xfId="0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0" fontId="35" fillId="10" borderId="0" xfId="1" applyFont="1" applyFill="1"/>
    <xf numFmtId="0" fontId="1" fillId="0" borderId="2" xfId="1" applyBorder="1" applyAlignment="1">
      <alignment vertical="center"/>
    </xf>
    <xf numFmtId="0" fontId="1" fillId="0" borderId="27" xfId="1" applyBorder="1" applyAlignment="1">
      <alignment vertical="center"/>
    </xf>
    <xf numFmtId="164" fontId="1" fillId="0" borderId="10" xfId="1" applyNumberFormat="1" applyFont="1" applyBorder="1"/>
    <xf numFmtId="164" fontId="1" fillId="0" borderId="4" xfId="1" applyNumberFormat="1" applyBorder="1"/>
    <xf numFmtId="164" fontId="1" fillId="0" borderId="11" xfId="1" applyNumberFormat="1" applyFont="1" applyBorder="1"/>
    <xf numFmtId="164" fontId="1" fillId="0" borderId="6" xfId="1" applyNumberFormat="1" applyBorder="1"/>
    <xf numFmtId="164" fontId="1" fillId="0" borderId="13" xfId="1" applyNumberFormat="1" applyFont="1" applyBorder="1"/>
    <xf numFmtId="0" fontId="8" fillId="6" borderId="0" xfId="0" applyFont="1" applyFill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7" fillId="10" borderId="18" xfId="0" applyFont="1" applyFill="1" applyBorder="1"/>
    <xf numFmtId="0" fontId="7" fillId="10" borderId="11" xfId="0" applyFont="1" applyFill="1" applyBorder="1"/>
    <xf numFmtId="0" fontId="7" fillId="10" borderId="4" xfId="0" applyFont="1" applyFill="1" applyBorder="1" applyAlignment="1">
      <alignment horizontal="center"/>
    </xf>
    <xf numFmtId="0" fontId="0" fillId="10" borderId="0" xfId="0" applyFill="1"/>
    <xf numFmtId="166" fontId="0" fillId="0" borderId="0" xfId="0" applyNumberFormat="1"/>
    <xf numFmtId="166" fontId="7" fillId="0" borderId="0" xfId="0" applyNumberFormat="1" applyFont="1"/>
    <xf numFmtId="166" fontId="0" fillId="2" borderId="0" xfId="0" applyNumberFormat="1" applyFill="1"/>
    <xf numFmtId="0" fontId="0" fillId="2" borderId="0" xfId="0" applyFill="1"/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0" fillId="9" borderId="0" xfId="0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9" fillId="4" borderId="0" xfId="0" applyFont="1" applyFill="1"/>
    <xf numFmtId="0" fontId="0" fillId="4" borderId="0" xfId="0" applyFill="1"/>
  </cellXfs>
  <cellStyles count="6">
    <cellStyle name="Hyperlink" xfId="5" builtinId="8"/>
    <cellStyle name="Normal" xfId="0" builtinId="0"/>
    <cellStyle name="Normal_State Emissions_CSA 2003 vs CAIR_Paste" xfId="3"/>
    <cellStyle name="Normal_State Impacts Table - All Proposals" xfId="1"/>
    <cellStyle name="Normal_Summary Sheet Template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a.gov/iTable/index_nipa.cf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ea.gov/iTable/index_nipa.cfm" TargetMode="External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tabSelected="1" workbookViewId="0">
      <selection activeCell="C43" sqref="C43"/>
    </sheetView>
  </sheetViews>
  <sheetFormatPr defaultRowHeight="15" x14ac:dyDescent="0.25"/>
  <cols>
    <col min="1" max="1" width="20.85546875" customWidth="1"/>
  </cols>
  <sheetData>
    <row r="2" spans="1:14" x14ac:dyDescent="0.25">
      <c r="A2" s="170" t="s">
        <v>134</v>
      </c>
      <c r="B2" s="170" t="s">
        <v>130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x14ac:dyDescent="0.25">
      <c r="A3" s="170"/>
      <c r="B3" s="170" t="s">
        <v>131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x14ac:dyDescent="0.25">
      <c r="A4" s="170"/>
      <c r="B4" s="170" t="s">
        <v>132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x14ac:dyDescent="0.25">
      <c r="A5" s="170"/>
      <c r="B5" s="170" t="s">
        <v>133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7" spans="1:14" x14ac:dyDescent="0.25">
      <c r="A7" s="170" t="s">
        <v>135</v>
      </c>
      <c r="B7" s="170" t="s">
        <v>136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</row>
    <row r="9" spans="1:14" x14ac:dyDescent="0.25">
      <c r="A9" s="169" t="s">
        <v>137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</row>
    <row r="10" spans="1:14" x14ac:dyDescent="0.25">
      <c r="A10" s="169"/>
      <c r="B10" s="169" t="s">
        <v>138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</row>
  </sheetData>
  <sheetProtection algorithmName="SHA-512" hashValue="Wdtb0zVDowtU22kqKylXRzpTJ4RI5PKPOiteASxvRC+6Cudzs3dA0+6eKGAvdkz82qpZiXBh/c7CXzZlQZi3oQ==" saltValue="4kYZd6YyKS2FWFqDFd+Bf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workbookViewId="0">
      <selection activeCell="F32" sqref="F32"/>
    </sheetView>
  </sheetViews>
  <sheetFormatPr defaultRowHeight="15" x14ac:dyDescent="0.25"/>
  <sheetData>
    <row r="1" spans="1:43" ht="15.75" x14ac:dyDescent="0.25">
      <c r="A1" s="1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.75" thickBot="1" x14ac:dyDescent="0.3">
      <c r="A2" s="132" t="s">
        <v>107</v>
      </c>
      <c r="B2" s="1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5.75" thickBot="1" x14ac:dyDescent="0.3">
      <c r="A3" s="4"/>
      <c r="B3" s="150" t="s">
        <v>108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/>
    </row>
    <row r="4" spans="1:43" ht="15.75" thickBot="1" x14ac:dyDescent="0.3">
      <c r="A4" s="5"/>
      <c r="B4" s="13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134"/>
    </row>
    <row r="5" spans="1:43" ht="16.5" thickBot="1" x14ac:dyDescent="0.3">
      <c r="A5" s="7"/>
      <c r="B5" s="153" t="s">
        <v>109</v>
      </c>
      <c r="C5" s="154"/>
      <c r="D5" s="154"/>
      <c r="E5" s="154"/>
      <c r="F5" s="155"/>
      <c r="G5" s="155"/>
      <c r="H5" s="156"/>
      <c r="I5" s="153" t="s">
        <v>110</v>
      </c>
      <c r="J5" s="154"/>
      <c r="K5" s="154"/>
      <c r="L5" s="154"/>
      <c r="M5" s="154"/>
      <c r="N5" s="154"/>
      <c r="O5" s="157"/>
      <c r="P5" s="153" t="s">
        <v>111</v>
      </c>
      <c r="Q5" s="154"/>
      <c r="R5" s="154"/>
      <c r="S5" s="154"/>
      <c r="T5" s="154"/>
      <c r="U5" s="154"/>
      <c r="V5" s="154"/>
      <c r="W5" s="153" t="s">
        <v>112</v>
      </c>
      <c r="X5" s="154"/>
      <c r="Y5" s="154"/>
      <c r="Z5" s="154"/>
      <c r="AA5" s="154"/>
      <c r="AB5" s="154"/>
      <c r="AC5" s="154"/>
      <c r="AD5" s="153" t="s">
        <v>0</v>
      </c>
      <c r="AE5" s="154"/>
      <c r="AF5" s="154"/>
      <c r="AG5" s="154"/>
      <c r="AH5" s="154"/>
      <c r="AI5" s="154"/>
      <c r="AJ5" s="154"/>
      <c r="AK5" s="153" t="s">
        <v>113</v>
      </c>
      <c r="AL5" s="154"/>
      <c r="AM5" s="154"/>
      <c r="AN5" s="154"/>
      <c r="AO5" s="154"/>
      <c r="AP5" s="154"/>
      <c r="AQ5" s="157"/>
    </row>
    <row r="6" spans="1:43" ht="15.75" thickBot="1" x14ac:dyDescent="0.3">
      <c r="A6" s="8"/>
      <c r="B6" s="9">
        <v>2016</v>
      </c>
      <c r="C6" s="9">
        <v>2018</v>
      </c>
      <c r="D6" s="9">
        <v>2020</v>
      </c>
      <c r="E6" s="9">
        <v>2025</v>
      </c>
      <c r="F6" s="9">
        <v>2030</v>
      </c>
      <c r="G6" s="9">
        <v>2040</v>
      </c>
      <c r="H6" s="9">
        <v>2050</v>
      </c>
      <c r="I6" s="9">
        <v>2016</v>
      </c>
      <c r="J6" s="9">
        <v>2018</v>
      </c>
      <c r="K6" s="9">
        <v>2020</v>
      </c>
      <c r="L6" s="9">
        <v>2025</v>
      </c>
      <c r="M6" s="9">
        <v>2030</v>
      </c>
      <c r="N6" s="9">
        <v>2040</v>
      </c>
      <c r="O6" s="9">
        <v>2050</v>
      </c>
      <c r="P6" s="9">
        <v>2016</v>
      </c>
      <c r="Q6" s="9">
        <v>2018</v>
      </c>
      <c r="R6" s="9">
        <v>2020</v>
      </c>
      <c r="S6" s="9">
        <v>2025</v>
      </c>
      <c r="T6" s="9">
        <v>2030</v>
      </c>
      <c r="U6" s="9">
        <v>2040</v>
      </c>
      <c r="V6" s="9">
        <v>2050</v>
      </c>
      <c r="W6" s="9">
        <v>2016</v>
      </c>
      <c r="X6" s="9">
        <v>2018</v>
      </c>
      <c r="Y6" s="9">
        <v>2020</v>
      </c>
      <c r="Z6" s="9">
        <v>2025</v>
      </c>
      <c r="AA6" s="9">
        <v>2030</v>
      </c>
      <c r="AB6" s="9">
        <v>2040</v>
      </c>
      <c r="AC6" s="9">
        <v>2050</v>
      </c>
      <c r="AD6" s="9">
        <v>2016</v>
      </c>
      <c r="AE6" s="9">
        <v>2018</v>
      </c>
      <c r="AF6" s="9">
        <v>2020</v>
      </c>
      <c r="AG6" s="9">
        <v>2025</v>
      </c>
      <c r="AH6" s="9">
        <v>2030</v>
      </c>
      <c r="AI6" s="9">
        <v>2040</v>
      </c>
      <c r="AJ6" s="9">
        <v>2050</v>
      </c>
      <c r="AK6" s="9">
        <v>2016</v>
      </c>
      <c r="AL6" s="9">
        <v>2018</v>
      </c>
      <c r="AM6" s="9">
        <v>2020</v>
      </c>
      <c r="AN6" s="9">
        <v>2025</v>
      </c>
      <c r="AO6" s="9">
        <v>2030</v>
      </c>
      <c r="AP6" s="9">
        <v>2040</v>
      </c>
      <c r="AQ6" s="9">
        <v>2050</v>
      </c>
    </row>
    <row r="7" spans="1:43" x14ac:dyDescent="0.25">
      <c r="A7" s="10" t="s">
        <v>1</v>
      </c>
      <c r="B7" s="11">
        <v>34.22659663564486</v>
      </c>
      <c r="C7" s="12">
        <v>37.938819852966922</v>
      </c>
      <c r="D7" s="12">
        <v>39.263218836096335</v>
      </c>
      <c r="E7" s="12">
        <v>39.944942342691405</v>
      </c>
      <c r="F7" s="12">
        <v>38.616070733879802</v>
      </c>
      <c r="G7" s="12">
        <v>38.563069701013575</v>
      </c>
      <c r="H7" s="12">
        <v>32.496820473249393</v>
      </c>
      <c r="I7" s="11">
        <v>12.487365309636459</v>
      </c>
      <c r="J7" s="12">
        <v>13.365875556830808</v>
      </c>
      <c r="K7" s="12">
        <v>10.336198395755204</v>
      </c>
      <c r="L7" s="12">
        <v>11.090788240419396</v>
      </c>
      <c r="M7" s="12">
        <v>10.689875668070414</v>
      </c>
      <c r="N7" s="12">
        <v>9.6305151384277465</v>
      </c>
      <c r="O7" s="12">
        <v>10.017859744240418</v>
      </c>
      <c r="P7" s="11">
        <v>25.067601130378819</v>
      </c>
      <c r="Q7" s="12">
        <v>26.649494927799513</v>
      </c>
      <c r="R7" s="12">
        <v>23.975050478332847</v>
      </c>
      <c r="S7" s="12">
        <v>24.721492857199692</v>
      </c>
      <c r="T7" s="12">
        <v>24.51017856819675</v>
      </c>
      <c r="U7" s="12">
        <v>22.842399578123196</v>
      </c>
      <c r="V7" s="12">
        <v>22.673446864609598</v>
      </c>
      <c r="W7" s="11">
        <v>0.11213934964188142</v>
      </c>
      <c r="X7" s="12">
        <v>0.12158151268693705</v>
      </c>
      <c r="Y7" s="12">
        <v>0.12664659399860392</v>
      </c>
      <c r="Z7" s="12">
        <v>0.12898142629771764</v>
      </c>
      <c r="AA7" s="12">
        <v>0.12604033529070038</v>
      </c>
      <c r="AB7" s="12">
        <v>0.12092579583154489</v>
      </c>
      <c r="AC7" s="12">
        <v>0.11243015848008996</v>
      </c>
      <c r="AD7" s="11">
        <v>6.3347815747323122E-2</v>
      </c>
      <c r="AE7" s="12">
        <v>8.5133192313094019E-2</v>
      </c>
      <c r="AF7" s="12">
        <v>8.860843084508474E-2</v>
      </c>
      <c r="AG7" s="12">
        <v>7.369018336372618E-2</v>
      </c>
      <c r="AH7" s="12">
        <v>8.907627407095374E-2</v>
      </c>
      <c r="AI7" s="12">
        <v>6.9323844264206388E-2</v>
      </c>
      <c r="AJ7" s="12">
        <v>5.9479448995264833E-2</v>
      </c>
      <c r="AK7" s="11">
        <v>62.038331587226807</v>
      </c>
      <c r="AL7" s="12">
        <v>65.897999943636265</v>
      </c>
      <c r="AM7" s="12">
        <v>59.204099191327728</v>
      </c>
      <c r="AN7" s="12">
        <v>62.323115563059673</v>
      </c>
      <c r="AO7" s="12">
        <v>62.333417428938986</v>
      </c>
      <c r="AP7" s="12">
        <v>61.302803348479593</v>
      </c>
      <c r="AQ7" s="135">
        <v>62.895098530172568</v>
      </c>
    </row>
    <row r="8" spans="1:43" x14ac:dyDescent="0.25">
      <c r="A8" s="13" t="s">
        <v>2</v>
      </c>
      <c r="B8" s="136">
        <v>25.859744080716471</v>
      </c>
      <c r="C8" s="14">
        <v>25.549384450599248</v>
      </c>
      <c r="D8" s="14">
        <v>25.622815971511898</v>
      </c>
      <c r="E8" s="14">
        <v>25.631343609934117</v>
      </c>
      <c r="F8" s="14">
        <v>25.631343609934117</v>
      </c>
      <c r="G8" s="14">
        <v>25.619588641679677</v>
      </c>
      <c r="H8" s="14">
        <v>25.616695264611753</v>
      </c>
      <c r="I8" s="136">
        <v>18.667157693048129</v>
      </c>
      <c r="J8" s="14">
        <v>14.360284296413219</v>
      </c>
      <c r="K8" s="14">
        <v>14.472179640149228</v>
      </c>
      <c r="L8" s="14">
        <v>14.421378782568679</v>
      </c>
      <c r="M8" s="14">
        <v>10.837364723584004</v>
      </c>
      <c r="N8" s="14">
        <v>10.369598812815426</v>
      </c>
      <c r="O8" s="14">
        <v>10.591061864114335</v>
      </c>
      <c r="P8" s="136">
        <v>42.696755018303271</v>
      </c>
      <c r="Q8" s="14">
        <v>33.354313624785206</v>
      </c>
      <c r="R8" s="14">
        <v>34.952370721044694</v>
      </c>
      <c r="S8" s="14">
        <v>35.107869513461189</v>
      </c>
      <c r="T8" s="14">
        <v>27.116971488471464</v>
      </c>
      <c r="U8" s="14">
        <v>23.277688877302047</v>
      </c>
      <c r="V8" s="14">
        <v>23.611885204542883</v>
      </c>
      <c r="W8" s="136">
        <v>0.14465348053047314</v>
      </c>
      <c r="X8" s="14">
        <v>0.14346732205460463</v>
      </c>
      <c r="Y8" s="14">
        <v>0.14380253958858688</v>
      </c>
      <c r="Z8" s="14">
        <v>0.14385888351568388</v>
      </c>
      <c r="AA8" s="14">
        <v>0.1438586354956328</v>
      </c>
      <c r="AB8" s="14">
        <v>0.14379802866399438</v>
      </c>
      <c r="AC8" s="14">
        <v>0.14366823932972134</v>
      </c>
      <c r="AD8" s="136">
        <v>8.7403848033222042E-2</v>
      </c>
      <c r="AE8" s="14">
        <v>8.7279441416395154E-2</v>
      </c>
      <c r="AF8" s="14">
        <v>8.7315909084449528E-2</v>
      </c>
      <c r="AG8" s="14">
        <v>8.7326266176000325E-2</v>
      </c>
      <c r="AH8" s="14">
        <v>8.7326266176000325E-2</v>
      </c>
      <c r="AI8" s="14">
        <v>8.7109555995258645E-2</v>
      </c>
      <c r="AJ8" s="14">
        <v>8.6062364004477379E-2</v>
      </c>
      <c r="AK8" s="136">
        <v>54.739846138036413</v>
      </c>
      <c r="AL8" s="14">
        <v>55.227739973558414</v>
      </c>
      <c r="AM8" s="14">
        <v>58.737304965629406</v>
      </c>
      <c r="AN8" s="14">
        <v>61.411997946935436</v>
      </c>
      <c r="AO8" s="14">
        <v>61.204582321364235</v>
      </c>
      <c r="AP8" s="14">
        <v>48.548810554988684</v>
      </c>
      <c r="AQ8" s="137">
        <v>50.312879067621807</v>
      </c>
    </row>
    <row r="9" spans="1:43" x14ac:dyDescent="0.25">
      <c r="A9" s="13" t="s">
        <v>3</v>
      </c>
      <c r="B9" s="136">
        <v>13.10187073002357</v>
      </c>
      <c r="C9" s="14">
        <v>14.21458319883123</v>
      </c>
      <c r="D9" s="14">
        <v>15.795667059881371</v>
      </c>
      <c r="E9" s="14">
        <v>14.82906676754099</v>
      </c>
      <c r="F9" s="14">
        <v>15.52601636995646</v>
      </c>
      <c r="G9" s="14">
        <v>14.755057518915311</v>
      </c>
      <c r="H9" s="14">
        <v>14.671494942275809</v>
      </c>
      <c r="I9" s="136">
        <v>9.8965515541763729</v>
      </c>
      <c r="J9" s="14">
        <v>7.6221059603752268</v>
      </c>
      <c r="K9" s="14">
        <v>8.3152828806157331</v>
      </c>
      <c r="L9" s="14">
        <v>8.3547405502218481</v>
      </c>
      <c r="M9" s="14">
        <v>8.3129979887936472</v>
      </c>
      <c r="N9" s="14">
        <v>7.7797990486816344</v>
      </c>
      <c r="O9" s="14">
        <v>7.9645280524772524</v>
      </c>
      <c r="P9" s="136">
        <v>24.021809872272307</v>
      </c>
      <c r="Q9" s="14">
        <v>17.293554851167411</v>
      </c>
      <c r="R9" s="14">
        <v>18.554949158477637</v>
      </c>
      <c r="S9" s="14">
        <v>18.020687369765795</v>
      </c>
      <c r="T9" s="14">
        <v>18.648513227855819</v>
      </c>
      <c r="U9" s="14">
        <v>17.92035556892252</v>
      </c>
      <c r="V9" s="14">
        <v>18.078258989977879</v>
      </c>
      <c r="W9" s="136">
        <v>5.9800361735038235E-2</v>
      </c>
      <c r="X9" s="14">
        <v>6.4951817036829229E-2</v>
      </c>
      <c r="Y9" s="14">
        <v>7.0837185026166927E-2</v>
      </c>
      <c r="Z9" s="14">
        <v>6.6280709644954194E-2</v>
      </c>
      <c r="AA9" s="14">
        <v>7.0017180870698331E-2</v>
      </c>
      <c r="AB9" s="14">
        <v>6.5929264685181552E-2</v>
      </c>
      <c r="AC9" s="14">
        <v>6.7187310206569872E-2</v>
      </c>
      <c r="AD9" s="136">
        <v>2.3621751548198892E-2</v>
      </c>
      <c r="AE9" s="14">
        <v>2.5550500065524579E-2</v>
      </c>
      <c r="AF9" s="14">
        <v>2.7969306086853499E-2</v>
      </c>
      <c r="AG9" s="14">
        <v>2.6172834870020478E-2</v>
      </c>
      <c r="AH9" s="14">
        <v>2.7966058519723652E-2</v>
      </c>
      <c r="AI9" s="14">
        <v>2.6379908275187332E-2</v>
      </c>
      <c r="AJ9" s="14">
        <v>2.6260330628527388E-2</v>
      </c>
      <c r="AK9" s="136">
        <v>33.435087158452198</v>
      </c>
      <c r="AL9" s="14">
        <v>35.286585909420864</v>
      </c>
      <c r="AM9" s="14">
        <v>36.981210232796727</v>
      </c>
      <c r="AN9" s="14">
        <v>36.889690113986155</v>
      </c>
      <c r="AO9" s="14">
        <v>38.771150337917618</v>
      </c>
      <c r="AP9" s="14">
        <v>38.468427772231294</v>
      </c>
      <c r="AQ9" s="137">
        <v>40.303699736513721</v>
      </c>
    </row>
    <row r="10" spans="1:43" x14ac:dyDescent="0.25">
      <c r="A10" s="13" t="s">
        <v>4</v>
      </c>
      <c r="B10" s="136">
        <v>4.1632797357255651</v>
      </c>
      <c r="C10" s="14">
        <v>2.729276900508435</v>
      </c>
      <c r="D10" s="14">
        <v>2.7203233874035337</v>
      </c>
      <c r="E10" s="14">
        <v>3.4189739061078517</v>
      </c>
      <c r="F10" s="14">
        <v>3.6656094232148657</v>
      </c>
      <c r="G10" s="14">
        <v>2.6899185984069569</v>
      </c>
      <c r="H10" s="14">
        <v>3.4541223924096132</v>
      </c>
      <c r="I10" s="136">
        <v>5.486194272209568</v>
      </c>
      <c r="J10" s="14">
        <v>3.6493007918205547</v>
      </c>
      <c r="K10" s="14">
        <v>3.5858188532447666</v>
      </c>
      <c r="L10" s="14">
        <v>3.819833195814943</v>
      </c>
      <c r="M10" s="14">
        <v>3.9520619251909013</v>
      </c>
      <c r="N10" s="14">
        <v>3.6359381656454723</v>
      </c>
      <c r="O10" s="14">
        <v>4.2329069579071561</v>
      </c>
      <c r="P10" s="136">
        <v>14.153743438501927</v>
      </c>
      <c r="Q10" s="14">
        <v>9.03969337667783</v>
      </c>
      <c r="R10" s="14">
        <v>8.9070735872658968</v>
      </c>
      <c r="S10" s="14">
        <v>11.439277885454338</v>
      </c>
      <c r="T10" s="14">
        <v>12.244618257670639</v>
      </c>
      <c r="U10" s="14">
        <v>9.6721179202039593</v>
      </c>
      <c r="V10" s="14">
        <v>13.37266074071511</v>
      </c>
      <c r="W10" s="136">
        <v>0.23919117467670811</v>
      </c>
      <c r="X10" s="14">
        <v>0.22813150178646568</v>
      </c>
      <c r="Y10" s="14">
        <v>0.49369905043777318</v>
      </c>
      <c r="Z10" s="14">
        <v>0.65271934477796334</v>
      </c>
      <c r="AA10" s="14">
        <v>0.69568398218105731</v>
      </c>
      <c r="AB10" s="14">
        <v>0.70356438733057458</v>
      </c>
      <c r="AC10" s="14">
        <v>0.84516451397870462</v>
      </c>
      <c r="AD10" s="136">
        <v>8.4833465912882277E-3</v>
      </c>
      <c r="AE10" s="14">
        <v>9.3725862887910887E-3</v>
      </c>
      <c r="AF10" s="14">
        <v>9.3725862887910887E-3</v>
      </c>
      <c r="AG10" s="14">
        <v>9.3725862887910887E-3</v>
      </c>
      <c r="AH10" s="14">
        <v>9.3725862887910887E-3</v>
      </c>
      <c r="AI10" s="14">
        <v>7.2881923009329285E-3</v>
      </c>
      <c r="AJ10" s="14">
        <v>4.1178429645209692E-3</v>
      </c>
      <c r="AK10" s="136">
        <v>66.432558900170051</v>
      </c>
      <c r="AL10" s="14">
        <v>59.820016638069006</v>
      </c>
      <c r="AM10" s="14">
        <v>60.818027302313034</v>
      </c>
      <c r="AN10" s="14">
        <v>65.065242932215043</v>
      </c>
      <c r="AO10" s="14">
        <v>68.760668111063168</v>
      </c>
      <c r="AP10" s="14">
        <v>69.757700842452692</v>
      </c>
      <c r="AQ10" s="137">
        <v>80.897208320581441</v>
      </c>
    </row>
    <row r="11" spans="1:43" x14ac:dyDescent="0.25">
      <c r="A11" s="13" t="s">
        <v>5</v>
      </c>
      <c r="B11" s="136">
        <v>15.790205513606537</v>
      </c>
      <c r="C11" s="14">
        <v>14.88462139082063</v>
      </c>
      <c r="D11" s="14">
        <v>15.125382938216388</v>
      </c>
      <c r="E11" s="14">
        <v>15.139622791488792</v>
      </c>
      <c r="F11" s="14">
        <v>15.299979510802734</v>
      </c>
      <c r="G11" s="14">
        <v>15.249056451168281</v>
      </c>
      <c r="H11" s="14">
        <v>15.804500413521813</v>
      </c>
      <c r="I11" s="136">
        <v>13.595533977457197</v>
      </c>
      <c r="J11" s="14">
        <v>11.869232523323184</v>
      </c>
      <c r="K11" s="14">
        <v>12.149004184174755</v>
      </c>
      <c r="L11" s="14">
        <v>11.203756842393663</v>
      </c>
      <c r="M11" s="14">
        <v>11.741743774152773</v>
      </c>
      <c r="N11" s="14">
        <v>10.972492980195515</v>
      </c>
      <c r="O11" s="14">
        <v>11.014332302195182</v>
      </c>
      <c r="P11" s="136">
        <v>30.991303642500512</v>
      </c>
      <c r="Q11" s="14">
        <v>27.113193865836955</v>
      </c>
      <c r="R11" s="14">
        <v>27.564920160304176</v>
      </c>
      <c r="S11" s="14">
        <v>25.330050071709749</v>
      </c>
      <c r="T11" s="14">
        <v>25.989399051409123</v>
      </c>
      <c r="U11" s="14">
        <v>25.20140663396122</v>
      </c>
      <c r="V11" s="14">
        <v>25.372588112704612</v>
      </c>
      <c r="W11" s="136">
        <v>8.1617880247871893E-2</v>
      </c>
      <c r="X11" s="14">
        <v>8.0381212129944382E-2</v>
      </c>
      <c r="Y11" s="14">
        <v>8.2075522272876178E-2</v>
      </c>
      <c r="Z11" s="14">
        <v>8.2082484524474461E-2</v>
      </c>
      <c r="AA11" s="14">
        <v>8.2687216927601143E-2</v>
      </c>
      <c r="AB11" s="14">
        <v>8.2194626672178597E-2</v>
      </c>
      <c r="AC11" s="14">
        <v>8.5118004302010691E-2</v>
      </c>
      <c r="AD11" s="136">
        <v>4.802333739078142E-2</v>
      </c>
      <c r="AE11" s="14">
        <v>4.7758740163160777E-2</v>
      </c>
      <c r="AF11" s="14">
        <v>4.8718894364631324E-2</v>
      </c>
      <c r="AG11" s="14">
        <v>6.1590247984778357E-2</v>
      </c>
      <c r="AH11" s="14">
        <v>0.11173033967668276</v>
      </c>
      <c r="AI11" s="14">
        <v>0.111238909125201</v>
      </c>
      <c r="AJ11" s="14">
        <v>0.11122613204646316</v>
      </c>
      <c r="AK11" s="136">
        <v>40.45562059239284</v>
      </c>
      <c r="AL11" s="14">
        <v>38.734136576720822</v>
      </c>
      <c r="AM11" s="14">
        <v>39.664327645873882</v>
      </c>
      <c r="AN11" s="14">
        <v>40.6389800206464</v>
      </c>
      <c r="AO11" s="14">
        <v>41.727466993429104</v>
      </c>
      <c r="AP11" s="14">
        <v>40.826369953987069</v>
      </c>
      <c r="AQ11" s="137">
        <v>41.876654635397159</v>
      </c>
    </row>
    <row r="12" spans="1:43" x14ac:dyDescent="0.25">
      <c r="A12" s="13" t="s">
        <v>6</v>
      </c>
      <c r="B12" s="136">
        <v>0.6733579844519364</v>
      </c>
      <c r="C12" s="14">
        <v>0.64320888622984651</v>
      </c>
      <c r="D12" s="14">
        <v>0.64841229925203248</v>
      </c>
      <c r="E12" s="14">
        <v>0.65176655854156651</v>
      </c>
      <c r="F12" s="14">
        <v>0.65559173992252651</v>
      </c>
      <c r="G12" s="14">
        <v>0.64254100881364651</v>
      </c>
      <c r="H12" s="14">
        <v>0.6425410088136464</v>
      </c>
      <c r="I12" s="136">
        <v>1.6567340273637161</v>
      </c>
      <c r="J12" s="14">
        <v>1.6231219375441228</v>
      </c>
      <c r="K12" s="14">
        <v>1.5440971749621875</v>
      </c>
      <c r="L12" s="14">
        <v>1.5540140617222826</v>
      </c>
      <c r="M12" s="14">
        <v>1.5507189769469776</v>
      </c>
      <c r="N12" s="14">
        <v>1.63293213168808</v>
      </c>
      <c r="O12" s="14">
        <v>1.7896160456216534</v>
      </c>
      <c r="P12" s="136">
        <v>3.7248124172888395</v>
      </c>
      <c r="Q12" s="14">
        <v>3.6430073429124801</v>
      </c>
      <c r="R12" s="14">
        <v>3.5639825809349372</v>
      </c>
      <c r="S12" s="14">
        <v>3.5559156516876036</v>
      </c>
      <c r="T12" s="14">
        <v>3.5489450960751872</v>
      </c>
      <c r="U12" s="14">
        <v>3.5722049660395214</v>
      </c>
      <c r="V12" s="14">
        <v>3.9572131124307468</v>
      </c>
      <c r="W12" s="136">
        <v>4.7092922357535753E-2</v>
      </c>
      <c r="X12" s="14">
        <v>4.7049304058383458E-2</v>
      </c>
      <c r="Y12" s="14">
        <v>4.7086192777391019E-2</v>
      </c>
      <c r="Z12" s="14">
        <v>4.7109662280252929E-2</v>
      </c>
      <c r="AA12" s="14">
        <v>4.7136607213804256E-2</v>
      </c>
      <c r="AB12" s="14">
        <v>4.7044717006393344E-2</v>
      </c>
      <c r="AC12" s="14">
        <v>4.7049453035277605E-2</v>
      </c>
      <c r="AD12" s="136">
        <v>5.6270053866831697E-2</v>
      </c>
      <c r="AE12" s="14">
        <v>5.6270053866831697E-2</v>
      </c>
      <c r="AF12" s="14">
        <v>5.6270053866831697E-2</v>
      </c>
      <c r="AG12" s="14">
        <v>5.6270053866831697E-2</v>
      </c>
      <c r="AH12" s="14">
        <v>5.6270053866831697E-2</v>
      </c>
      <c r="AI12" s="14">
        <v>5.6270053866831697E-2</v>
      </c>
      <c r="AJ12" s="14">
        <v>5.6270053866831697E-2</v>
      </c>
      <c r="AK12" s="136">
        <v>9.1853354586341194</v>
      </c>
      <c r="AL12" s="14">
        <v>9.059264868126764</v>
      </c>
      <c r="AM12" s="14">
        <v>8.9166595844360099</v>
      </c>
      <c r="AN12" s="14">
        <v>8.5656467829720171</v>
      </c>
      <c r="AO12" s="14">
        <v>8.3161537918741324</v>
      </c>
      <c r="AP12" s="14">
        <v>9.201122304097348</v>
      </c>
      <c r="AQ12" s="137">
        <v>13.161795602456078</v>
      </c>
    </row>
    <row r="13" spans="1:43" x14ac:dyDescent="0.25">
      <c r="A13" s="13" t="s">
        <v>7</v>
      </c>
      <c r="B13" s="136">
        <v>0.1265773476087208</v>
      </c>
      <c r="C13" s="14">
        <v>0.1265773476087208</v>
      </c>
      <c r="D13" s="14">
        <v>0.1265773476087208</v>
      </c>
      <c r="E13" s="14">
        <v>0.1265773476087208</v>
      </c>
      <c r="F13" s="14">
        <v>0.1265773476087208</v>
      </c>
      <c r="G13" s="14">
        <v>0.12657734886137939</v>
      </c>
      <c r="H13" s="14">
        <v>0.12657734886137939</v>
      </c>
      <c r="I13" s="136">
        <v>0.58938449746251509</v>
      </c>
      <c r="J13" s="14">
        <v>0.57996451588486797</v>
      </c>
      <c r="K13" s="14">
        <v>0.57423936964351774</v>
      </c>
      <c r="L13" s="14">
        <v>0.57423936964351774</v>
      </c>
      <c r="M13" s="14">
        <v>0.40387731237628649</v>
      </c>
      <c r="N13" s="14">
        <v>0.60419996767573469</v>
      </c>
      <c r="O13" s="14">
        <v>0.51705881618330785</v>
      </c>
      <c r="P13" s="136">
        <v>1.0506784771000217</v>
      </c>
      <c r="Q13" s="14">
        <v>1.0412584955223745</v>
      </c>
      <c r="R13" s="14">
        <v>1.0355333492810244</v>
      </c>
      <c r="S13" s="14">
        <v>1.0355333492810244</v>
      </c>
      <c r="T13" s="14">
        <v>0.77712951428453592</v>
      </c>
      <c r="U13" s="14">
        <v>1.0729768749526398</v>
      </c>
      <c r="V13" s="14">
        <v>1.0842821077962337</v>
      </c>
      <c r="W13" s="136">
        <v>2.6961959799169966E-6</v>
      </c>
      <c r="X13" s="14">
        <v>2.6812019749186864E-6</v>
      </c>
      <c r="Y13" s="14">
        <v>2.6702541759309171E-6</v>
      </c>
      <c r="Z13" s="14">
        <v>2.6702541759309171E-6</v>
      </c>
      <c r="AA13" s="14">
        <v>1.6932506796827222E-6</v>
      </c>
      <c r="AB13" s="14">
        <v>3.8677297303629073E-6</v>
      </c>
      <c r="AC13" s="14">
        <v>5.5319207725709221E-6</v>
      </c>
      <c r="AD13" s="136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36">
        <v>2.8031903835806795</v>
      </c>
      <c r="AL13" s="14">
        <v>2.7906511114006642</v>
      </c>
      <c r="AM13" s="14">
        <v>2.7814956235043211</v>
      </c>
      <c r="AN13" s="14">
        <v>2.7814956235043211</v>
      </c>
      <c r="AO13" s="14">
        <v>1.9644415567847588</v>
      </c>
      <c r="AP13" s="14">
        <v>3.7829273279100186</v>
      </c>
      <c r="AQ13" s="137">
        <v>5.1746665223508366</v>
      </c>
    </row>
    <row r="14" spans="1:43" x14ac:dyDescent="0.25">
      <c r="A14" s="13" t="s">
        <v>8</v>
      </c>
      <c r="B14" s="136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36">
        <v>6.2654471801244489E-5</v>
      </c>
      <c r="J14" s="14">
        <v>1.2428880831387074E-4</v>
      </c>
      <c r="K14" s="14">
        <v>1.5304151450135751E-4</v>
      </c>
      <c r="L14" s="14">
        <v>1.5176418620781664E-4</v>
      </c>
      <c r="M14" s="14">
        <v>1.567133330949483E-4</v>
      </c>
      <c r="N14" s="14">
        <v>2.0579200475400597E-4</v>
      </c>
      <c r="O14" s="14">
        <v>2.3723042613301722E-4</v>
      </c>
      <c r="P14" s="136">
        <v>7.9610977296755423E-5</v>
      </c>
      <c r="Q14" s="14">
        <v>2.9866203003336603E-4</v>
      </c>
      <c r="R14" s="14">
        <v>3.2281050624322511E-4</v>
      </c>
      <c r="S14" s="14">
        <v>3.2844393600889597E-4</v>
      </c>
      <c r="T14" s="14">
        <v>3.3127386531021902E-4</v>
      </c>
      <c r="U14" s="14">
        <v>3.2147393373974141E-4</v>
      </c>
      <c r="V14" s="14">
        <v>3.6559730387902335E-4</v>
      </c>
      <c r="W14" s="136">
        <v>1.0132306201405217E-9</v>
      </c>
      <c r="X14" s="14">
        <v>3.8011531095155743E-9</v>
      </c>
      <c r="Y14" s="14">
        <v>4.1084973521865064E-9</v>
      </c>
      <c r="Z14" s="14">
        <v>4.180195549204136E-9</v>
      </c>
      <c r="AA14" s="14">
        <v>4.2162128312209705E-9</v>
      </c>
      <c r="AB14" s="14">
        <v>4.0914864294148813E-9</v>
      </c>
      <c r="AC14" s="14">
        <v>4.6530565948239233E-9</v>
      </c>
      <c r="AD14" s="136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36">
        <v>8.4735029290037395E-4</v>
      </c>
      <c r="AL14" s="14">
        <v>3.1788500433005996E-3</v>
      </c>
      <c r="AM14" s="14">
        <v>3.4358776428142605E-3</v>
      </c>
      <c r="AN14" s="14">
        <v>3.4958378207201476E-3</v>
      </c>
      <c r="AO14" s="14">
        <v>3.5259585591382306E-3</v>
      </c>
      <c r="AP14" s="14">
        <v>3.4216516511135359E-3</v>
      </c>
      <c r="AQ14" s="137">
        <v>3.8912847580141801E-3</v>
      </c>
    </row>
    <row r="15" spans="1:43" x14ac:dyDescent="0.25">
      <c r="A15" s="13" t="s">
        <v>9</v>
      </c>
      <c r="B15" s="136">
        <v>71.663421577826199</v>
      </c>
      <c r="C15" s="14">
        <v>63.803513294153653</v>
      </c>
      <c r="D15" s="14">
        <v>75.311293605328729</v>
      </c>
      <c r="E15" s="14">
        <v>72.108111402037053</v>
      </c>
      <c r="F15" s="14">
        <v>81.897974281133742</v>
      </c>
      <c r="G15" s="14">
        <v>47.183706190001118</v>
      </c>
      <c r="H15" s="14">
        <v>47.661469759520628</v>
      </c>
      <c r="I15" s="136">
        <v>29.402738051889468</v>
      </c>
      <c r="J15" s="14">
        <v>30.397186523358695</v>
      </c>
      <c r="K15" s="14">
        <v>32.153258259837848</v>
      </c>
      <c r="L15" s="14">
        <v>32.983803683779229</v>
      </c>
      <c r="M15" s="14">
        <v>31.218889792852767</v>
      </c>
      <c r="N15" s="14">
        <v>26.973266024641319</v>
      </c>
      <c r="O15" s="14">
        <v>27.289121792914084</v>
      </c>
      <c r="P15" s="136">
        <v>59.714554424574679</v>
      </c>
      <c r="Q15" s="14">
        <v>62.715252636053748</v>
      </c>
      <c r="R15" s="14">
        <v>68.041728741712205</v>
      </c>
      <c r="S15" s="14">
        <v>67.784285113896914</v>
      </c>
      <c r="T15" s="14">
        <v>66.460516245554672</v>
      </c>
      <c r="U15" s="14">
        <v>54.512720858044162</v>
      </c>
      <c r="V15" s="14">
        <v>55.614061716618203</v>
      </c>
      <c r="W15" s="136">
        <v>0.25410854666343785</v>
      </c>
      <c r="X15" s="14">
        <v>0.24726712109429297</v>
      </c>
      <c r="Y15" s="14">
        <v>0.27531526541229334</v>
      </c>
      <c r="Z15" s="14">
        <v>0.26872657091642937</v>
      </c>
      <c r="AA15" s="14">
        <v>0.28552424763486817</v>
      </c>
      <c r="AB15" s="14">
        <v>0.24134805403175369</v>
      </c>
      <c r="AC15" s="14">
        <v>0.2463069148063588</v>
      </c>
      <c r="AD15" s="136">
        <v>0.14865915722647088</v>
      </c>
      <c r="AE15" s="14">
        <v>0.23631903082301006</v>
      </c>
      <c r="AF15" s="14">
        <v>0.27976456562760799</v>
      </c>
      <c r="AG15" s="14">
        <v>0.26403018775240505</v>
      </c>
      <c r="AH15" s="14">
        <v>0.26875728143688715</v>
      </c>
      <c r="AI15" s="14">
        <v>0.16717477205166859</v>
      </c>
      <c r="AJ15" s="14">
        <v>0.12535520563350572</v>
      </c>
      <c r="AK15" s="136">
        <v>117.51006244352966</v>
      </c>
      <c r="AL15" s="14">
        <v>123.19484696099737</v>
      </c>
      <c r="AM15" s="14">
        <v>129.26141572306457</v>
      </c>
      <c r="AN15" s="14">
        <v>131.73395878450677</v>
      </c>
      <c r="AO15" s="14">
        <v>136.43614707673106</v>
      </c>
      <c r="AP15" s="14">
        <v>120.64286250908359</v>
      </c>
      <c r="AQ15" s="137">
        <v>131.15711692626022</v>
      </c>
    </row>
    <row r="16" spans="1:43" x14ac:dyDescent="0.25">
      <c r="A16" s="13" t="s">
        <v>10</v>
      </c>
      <c r="B16" s="136">
        <v>15.91313414014123</v>
      </c>
      <c r="C16" s="14">
        <v>19.220341975049781</v>
      </c>
      <c r="D16" s="14">
        <v>21.409950324363397</v>
      </c>
      <c r="E16" s="14">
        <v>20.700022891473203</v>
      </c>
      <c r="F16" s="14">
        <v>23.209885313868572</v>
      </c>
      <c r="G16" s="14">
        <v>17.982004075894341</v>
      </c>
      <c r="H16" s="14">
        <v>18.13085006304766</v>
      </c>
      <c r="I16" s="136">
        <v>8.4459464753989586</v>
      </c>
      <c r="J16" s="14">
        <v>8.8641342185223824</v>
      </c>
      <c r="K16" s="14">
        <v>9.1867922652424756</v>
      </c>
      <c r="L16" s="14">
        <v>10.206747692203464</v>
      </c>
      <c r="M16" s="14">
        <v>10.389603857588996</v>
      </c>
      <c r="N16" s="14">
        <v>6.6027622255675222</v>
      </c>
      <c r="O16" s="14">
        <v>7.1197775592110562</v>
      </c>
      <c r="P16" s="136">
        <v>18.238146270261023</v>
      </c>
      <c r="Q16" s="14">
        <v>21.7912553843511</v>
      </c>
      <c r="R16" s="14">
        <v>22.441922195234447</v>
      </c>
      <c r="S16" s="14">
        <v>23.611092319909044</v>
      </c>
      <c r="T16" s="14">
        <v>25.270902570198832</v>
      </c>
      <c r="U16" s="14">
        <v>17.833667434703166</v>
      </c>
      <c r="V16" s="14">
        <v>18.930315374777802</v>
      </c>
      <c r="W16" s="136">
        <v>0.10697042620183048</v>
      </c>
      <c r="X16" s="14">
        <v>0.1217756127384949</v>
      </c>
      <c r="Y16" s="14">
        <v>0.13680568846032704</v>
      </c>
      <c r="Z16" s="14">
        <v>0.13507981596531363</v>
      </c>
      <c r="AA16" s="14">
        <v>0.14829477644731964</v>
      </c>
      <c r="AB16" s="14">
        <v>0.11819418039226673</v>
      </c>
      <c r="AC16" s="14">
        <v>0.11865462781512215</v>
      </c>
      <c r="AD16" s="136">
        <v>4.8231360060922865E-2</v>
      </c>
      <c r="AE16" s="14">
        <v>0.15210757853407744</v>
      </c>
      <c r="AF16" s="14">
        <v>0.17381533999206156</v>
      </c>
      <c r="AG16" s="14">
        <v>0.16757302847748343</v>
      </c>
      <c r="AH16" s="14">
        <v>0.1775909914496368</v>
      </c>
      <c r="AI16" s="14">
        <v>0.14338835645409118</v>
      </c>
      <c r="AJ16" s="14">
        <v>0.13735941456226233</v>
      </c>
      <c r="AK16" s="136">
        <v>56.22222531244968</v>
      </c>
      <c r="AL16" s="14">
        <v>62.089446362853899</v>
      </c>
      <c r="AM16" s="14">
        <v>63.127515470133389</v>
      </c>
      <c r="AN16" s="14">
        <v>65.503761554858954</v>
      </c>
      <c r="AO16" s="14">
        <v>71.756014936407851</v>
      </c>
      <c r="AP16" s="14">
        <v>59.555538095681037</v>
      </c>
      <c r="AQ16" s="137">
        <v>70.265707611946937</v>
      </c>
    </row>
    <row r="17" spans="1:43" x14ac:dyDescent="0.25">
      <c r="A17" s="13" t="s">
        <v>11</v>
      </c>
      <c r="B17" s="136">
        <v>0.10448677200960001</v>
      </c>
      <c r="C17" s="14">
        <v>0.15471037997280002</v>
      </c>
      <c r="D17" s="14">
        <v>0.17085887134048</v>
      </c>
      <c r="E17" s="14">
        <v>0.17556360817504002</v>
      </c>
      <c r="F17" s="14">
        <v>0.18711092609759999</v>
      </c>
      <c r="G17" s="14">
        <v>0.18711092609759999</v>
      </c>
      <c r="H17" s="14">
        <v>0.18711092609759999</v>
      </c>
      <c r="I17" s="136">
        <v>0.15361277118138095</v>
      </c>
      <c r="J17" s="14">
        <v>0.27637121698884387</v>
      </c>
      <c r="K17" s="14">
        <v>0.22827245632649384</v>
      </c>
      <c r="L17" s="14">
        <v>0.23479360576317887</v>
      </c>
      <c r="M17" s="14">
        <v>0.28894280766861064</v>
      </c>
      <c r="N17" s="14">
        <v>0.42171268897876968</v>
      </c>
      <c r="O17" s="14">
        <v>0.25597593220714854</v>
      </c>
      <c r="P17" s="136">
        <v>0.50980641162156493</v>
      </c>
      <c r="Q17" s="14">
        <v>0.63256485742902802</v>
      </c>
      <c r="R17" s="14">
        <v>0.83100656185423938</v>
      </c>
      <c r="S17" s="14">
        <v>0.87146242433879129</v>
      </c>
      <c r="T17" s="14">
        <v>0.92561162624422333</v>
      </c>
      <c r="U17" s="14">
        <v>1.0583815066644648</v>
      </c>
      <c r="V17" s="14">
        <v>0.89264474989284337</v>
      </c>
      <c r="W17" s="136">
        <v>1.9999739937573598E-3</v>
      </c>
      <c r="X17" s="14">
        <v>2.3577586436499204E-3</v>
      </c>
      <c r="Y17" s="14">
        <v>2.4732426720329203E-3</v>
      </c>
      <c r="Z17" s="14">
        <v>2.5068394466286953E-3</v>
      </c>
      <c r="AA17" s="14">
        <v>2.5892516399423195E-3</v>
      </c>
      <c r="AB17" s="14">
        <v>2.5895447968699152E-3</v>
      </c>
      <c r="AC17" s="14">
        <v>2.5890807339497852E-3</v>
      </c>
      <c r="AD17" s="136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36">
        <v>1.041638415641533</v>
      </c>
      <c r="AL17" s="14">
        <v>1.115072355907728</v>
      </c>
      <c r="AM17" s="14">
        <v>1.5107405163264487</v>
      </c>
      <c r="AN17" s="14">
        <v>1.5853684978433653</v>
      </c>
      <c r="AO17" s="14">
        <v>1.7285487906310177</v>
      </c>
      <c r="AP17" s="14">
        <v>1.9737162242474013</v>
      </c>
      <c r="AQ17" s="137">
        <v>1.5856270341478873</v>
      </c>
    </row>
    <row r="18" spans="1:43" x14ac:dyDescent="0.25">
      <c r="A18" s="13" t="s">
        <v>12</v>
      </c>
      <c r="B18" s="136">
        <v>36.24360453935342</v>
      </c>
      <c r="C18" s="14">
        <v>39.263183217986473</v>
      </c>
      <c r="D18" s="14">
        <v>39.784613129069442</v>
      </c>
      <c r="E18" s="14">
        <v>38.736104167755983</v>
      </c>
      <c r="F18" s="14">
        <v>39.362314934382752</v>
      </c>
      <c r="G18" s="14">
        <v>37.235032864271318</v>
      </c>
      <c r="H18" s="14">
        <v>37.478166543339157</v>
      </c>
      <c r="I18" s="136">
        <v>14.183074139513675</v>
      </c>
      <c r="J18" s="14">
        <v>13.636588281864</v>
      </c>
      <c r="K18" s="14">
        <v>13.62684342408299</v>
      </c>
      <c r="L18" s="14">
        <v>13.382926786705365</v>
      </c>
      <c r="M18" s="14">
        <v>13.860162304178589</v>
      </c>
      <c r="N18" s="14">
        <v>12.431523938594216</v>
      </c>
      <c r="O18" s="14">
        <v>13.106685042779445</v>
      </c>
      <c r="P18" s="136">
        <v>30.641324121841063</v>
      </c>
      <c r="Q18" s="14">
        <v>29.819397106221611</v>
      </c>
      <c r="R18" s="14">
        <v>29.923186407468894</v>
      </c>
      <c r="S18" s="14">
        <v>29.347144798187522</v>
      </c>
      <c r="T18" s="14">
        <v>30.355967628196911</v>
      </c>
      <c r="U18" s="14">
        <v>27.331770075220543</v>
      </c>
      <c r="V18" s="14">
        <v>28.988772479317202</v>
      </c>
      <c r="W18" s="136">
        <v>0.18618452882170083</v>
      </c>
      <c r="X18" s="14">
        <v>0.18707215924251053</v>
      </c>
      <c r="Y18" s="14">
        <v>0.19033608821806935</v>
      </c>
      <c r="Z18" s="14">
        <v>0.18156036311644619</v>
      </c>
      <c r="AA18" s="14">
        <v>0.18842859827088487</v>
      </c>
      <c r="AB18" s="14">
        <v>0.17168897233234623</v>
      </c>
      <c r="AC18" s="14">
        <v>0.17473029755169403</v>
      </c>
      <c r="AD18" s="136">
        <v>0.19903617609662894</v>
      </c>
      <c r="AE18" s="14">
        <v>0.21333814188853104</v>
      </c>
      <c r="AF18" s="14">
        <v>0.47417063337277693</v>
      </c>
      <c r="AG18" s="14">
        <v>0.47036865609928519</v>
      </c>
      <c r="AH18" s="14">
        <v>0.43801484415951136</v>
      </c>
      <c r="AI18" s="14">
        <v>0.46872570127942659</v>
      </c>
      <c r="AJ18" s="14">
        <v>0.46862242923174635</v>
      </c>
      <c r="AK18" s="136">
        <v>80.543444480939044</v>
      </c>
      <c r="AL18" s="14">
        <v>76.960631821701384</v>
      </c>
      <c r="AM18" s="14">
        <v>78.130032551035256</v>
      </c>
      <c r="AN18" s="14">
        <v>75.820765890387747</v>
      </c>
      <c r="AO18" s="14">
        <v>79.296562307512474</v>
      </c>
      <c r="AP18" s="14">
        <v>72.09623536921147</v>
      </c>
      <c r="AQ18" s="137">
        <v>89.890017772403979</v>
      </c>
    </row>
    <row r="19" spans="1:43" x14ac:dyDescent="0.25">
      <c r="A19" s="13" t="s">
        <v>13</v>
      </c>
      <c r="B19" s="136">
        <v>117.9120927914187</v>
      </c>
      <c r="C19" s="14">
        <v>133.36411565153239</v>
      </c>
      <c r="D19" s="14">
        <v>137.40777867202465</v>
      </c>
      <c r="E19" s="14">
        <v>130.39301861201122</v>
      </c>
      <c r="F19" s="14">
        <v>124.85796207318892</v>
      </c>
      <c r="G19" s="14">
        <v>119.76510676603303</v>
      </c>
      <c r="H19" s="14">
        <v>110.02804966769456</v>
      </c>
      <c r="I19" s="136">
        <v>40.441253334551469</v>
      </c>
      <c r="J19" s="14">
        <v>42.084202126364779</v>
      </c>
      <c r="K19" s="14">
        <v>42.695653815838433</v>
      </c>
      <c r="L19" s="14">
        <v>42.340167414478032</v>
      </c>
      <c r="M19" s="14">
        <v>35.619573332010319</v>
      </c>
      <c r="N19" s="14">
        <v>34.560107171967289</v>
      </c>
      <c r="O19" s="14">
        <v>34.135682337141063</v>
      </c>
      <c r="P19" s="136">
        <v>93.347574589415373</v>
      </c>
      <c r="Q19" s="14">
        <v>96.637505504717979</v>
      </c>
      <c r="R19" s="14">
        <v>97.862625929184105</v>
      </c>
      <c r="S19" s="14">
        <v>96.435235804553841</v>
      </c>
      <c r="T19" s="14">
        <v>82.226733336027166</v>
      </c>
      <c r="U19" s="14">
        <v>78.266540681209875</v>
      </c>
      <c r="V19" s="14">
        <v>74.797870598303433</v>
      </c>
      <c r="W19" s="136">
        <v>0.32199886164931074</v>
      </c>
      <c r="X19" s="14">
        <v>0.31567191878610606</v>
      </c>
      <c r="Y19" s="14">
        <v>0.31092320733575807</v>
      </c>
      <c r="Z19" s="14">
        <v>0.31079878989462373</v>
      </c>
      <c r="AA19" s="14">
        <v>0.32696335439573571</v>
      </c>
      <c r="AB19" s="14">
        <v>0.29094191334317415</v>
      </c>
      <c r="AC19" s="14">
        <v>0.30286502900827467</v>
      </c>
      <c r="AD19" s="136">
        <v>0.34474185801425511</v>
      </c>
      <c r="AE19" s="14">
        <v>0.47836133038326811</v>
      </c>
      <c r="AF19" s="14">
        <v>0.51568002383628608</v>
      </c>
      <c r="AG19" s="14">
        <v>0.48297120318195041</v>
      </c>
      <c r="AH19" s="14">
        <v>0.5102213696628618</v>
      </c>
      <c r="AI19" s="14">
        <v>0.50230891066031669</v>
      </c>
      <c r="AJ19" s="14">
        <v>0.40294050678758347</v>
      </c>
      <c r="AK19" s="136">
        <v>102.93292370314619</v>
      </c>
      <c r="AL19" s="14">
        <v>104.27987622700164</v>
      </c>
      <c r="AM19" s="14">
        <v>105.92266330289929</v>
      </c>
      <c r="AN19" s="14">
        <v>104.2728867418537</v>
      </c>
      <c r="AO19" s="14">
        <v>105.89553395704813</v>
      </c>
      <c r="AP19" s="14">
        <v>103.44955765755299</v>
      </c>
      <c r="AQ19" s="137">
        <v>103.92841083895796</v>
      </c>
    </row>
    <row r="20" spans="1:43" x14ac:dyDescent="0.25">
      <c r="A20" s="13" t="s">
        <v>14</v>
      </c>
      <c r="B20" s="136">
        <v>11.306099062079809</v>
      </c>
      <c r="C20" s="14">
        <v>11.790147974492442</v>
      </c>
      <c r="D20" s="14">
        <v>11.786655700876299</v>
      </c>
      <c r="E20" s="14">
        <v>12.760217031186546</v>
      </c>
      <c r="F20" s="14">
        <v>12.760217031186546</v>
      </c>
      <c r="G20" s="14">
        <v>13.215030989642166</v>
      </c>
      <c r="H20" s="14">
        <v>14.260223441761154</v>
      </c>
      <c r="I20" s="136">
        <v>8.1719448023211179</v>
      </c>
      <c r="J20" s="14">
        <v>8.6723836609898282</v>
      </c>
      <c r="K20" s="14">
        <v>8.6716126476179625</v>
      </c>
      <c r="L20" s="14">
        <v>8.6891168435954942</v>
      </c>
      <c r="M20" s="14">
        <v>8.7811185181116826</v>
      </c>
      <c r="N20" s="14">
        <v>8.7189036141152574</v>
      </c>
      <c r="O20" s="14">
        <v>8.5379491376019825</v>
      </c>
      <c r="P20" s="136">
        <v>18.210773199699926</v>
      </c>
      <c r="Q20" s="14">
        <v>19.411273454826862</v>
      </c>
      <c r="R20" s="14">
        <v>19.397214088952826</v>
      </c>
      <c r="S20" s="14">
        <v>19.415628848017057</v>
      </c>
      <c r="T20" s="14">
        <v>19.385306370585898</v>
      </c>
      <c r="U20" s="14">
        <v>19.635738735356725</v>
      </c>
      <c r="V20" s="14">
        <v>19.453122429114881</v>
      </c>
      <c r="W20" s="136">
        <v>7.3120343627922385E-2</v>
      </c>
      <c r="X20" s="14">
        <v>7.8878054533863998E-2</v>
      </c>
      <c r="Y20" s="14">
        <v>7.8861804756364215E-2</v>
      </c>
      <c r="Z20" s="14">
        <v>8.2386505694906575E-2</v>
      </c>
      <c r="AA20" s="14">
        <v>8.2386201605940304E-2</v>
      </c>
      <c r="AB20" s="14">
        <v>8.0595763739775422E-2</v>
      </c>
      <c r="AC20" s="14">
        <v>8.128239245985322E-2</v>
      </c>
      <c r="AD20" s="136">
        <v>3.4488259007327569E-2</v>
      </c>
      <c r="AE20" s="14">
        <v>4.5185348337343278E-2</v>
      </c>
      <c r="AF20" s="14">
        <v>4.5180424167507047E-2</v>
      </c>
      <c r="AG20" s="14">
        <v>8.9650071926610869E-2</v>
      </c>
      <c r="AH20" s="14">
        <v>8.9650071926610869E-2</v>
      </c>
      <c r="AI20" s="14">
        <v>8.9169129002340142E-2</v>
      </c>
      <c r="AJ20" s="14">
        <v>0.22990942948757664</v>
      </c>
      <c r="AK20" s="136">
        <v>28.820088031990945</v>
      </c>
      <c r="AL20" s="14">
        <v>30.325630251721968</v>
      </c>
      <c r="AM20" s="14">
        <v>30.161450997143234</v>
      </c>
      <c r="AN20" s="14">
        <v>30.194332338015272</v>
      </c>
      <c r="AO20" s="14">
        <v>29.940027079642206</v>
      </c>
      <c r="AP20" s="14">
        <v>33.05094236300414</v>
      </c>
      <c r="AQ20" s="137">
        <v>33.428089307221441</v>
      </c>
    </row>
    <row r="21" spans="1:43" x14ac:dyDescent="0.25">
      <c r="A21" s="13" t="s">
        <v>15</v>
      </c>
      <c r="B21" s="136">
        <v>14.315364871194216</v>
      </c>
      <c r="C21" s="14">
        <v>14.468901375665313</v>
      </c>
      <c r="D21" s="14">
        <v>14.577999999226337</v>
      </c>
      <c r="E21" s="14">
        <v>14.584994412897247</v>
      </c>
      <c r="F21" s="14">
        <v>14.584994412897247</v>
      </c>
      <c r="G21" s="14">
        <v>14.550471480314812</v>
      </c>
      <c r="H21" s="14">
        <v>14.51379786274334</v>
      </c>
      <c r="I21" s="136">
        <v>11.806998141863895</v>
      </c>
      <c r="J21" s="14">
        <v>11.685274220679776</v>
      </c>
      <c r="K21" s="14">
        <v>11.832486327077115</v>
      </c>
      <c r="L21" s="14">
        <v>11.389010285463732</v>
      </c>
      <c r="M21" s="14">
        <v>12.155291797710836</v>
      </c>
      <c r="N21" s="14">
        <v>11.311750155296803</v>
      </c>
      <c r="O21" s="14">
        <v>11.276196262267099</v>
      </c>
      <c r="P21" s="136">
        <v>25.680506443649779</v>
      </c>
      <c r="Q21" s="14">
        <v>25.602777028057737</v>
      </c>
      <c r="R21" s="14">
        <v>25.617867675102485</v>
      </c>
      <c r="S21" s="14">
        <v>25.179763060370032</v>
      </c>
      <c r="T21" s="14">
        <v>25.81526653207958</v>
      </c>
      <c r="U21" s="14">
        <v>24.925777994929842</v>
      </c>
      <c r="V21" s="14">
        <v>24.86265892980024</v>
      </c>
      <c r="W21" s="136">
        <v>0.11006939513369812</v>
      </c>
      <c r="X21" s="14">
        <v>0.11064358476516344</v>
      </c>
      <c r="Y21" s="14">
        <v>0.11096973415621403</v>
      </c>
      <c r="Z21" s="14">
        <v>0.11102715212027174</v>
      </c>
      <c r="AA21" s="14">
        <v>0.11102722604554377</v>
      </c>
      <c r="AB21" s="14">
        <v>0.10944589350114614</v>
      </c>
      <c r="AC21" s="14">
        <v>0.10932791314523829</v>
      </c>
      <c r="AD21" s="136">
        <v>2.1141096025547323E-2</v>
      </c>
      <c r="AE21" s="14">
        <v>2.1368578365364065E-2</v>
      </c>
      <c r="AF21" s="14">
        <v>2.1522872788184239E-2</v>
      </c>
      <c r="AG21" s="14">
        <v>2.1531831744145576E-2</v>
      </c>
      <c r="AH21" s="14">
        <v>2.1531831744145576E-2</v>
      </c>
      <c r="AI21" s="14">
        <v>2.121324626968105E-2</v>
      </c>
      <c r="AJ21" s="14">
        <v>2.1160554290411696E-2</v>
      </c>
      <c r="AK21" s="136">
        <v>41.985328346687901</v>
      </c>
      <c r="AL21" s="14">
        <v>42.101280145365273</v>
      </c>
      <c r="AM21" s="14">
        <v>42.156997274143905</v>
      </c>
      <c r="AN21" s="14">
        <v>41.94399131355236</v>
      </c>
      <c r="AO21" s="14">
        <v>42.005813962485064</v>
      </c>
      <c r="AP21" s="14">
        <v>41.692511125143064</v>
      </c>
      <c r="AQ21" s="137">
        <v>41.865150472184077</v>
      </c>
    </row>
    <row r="22" spans="1:43" x14ac:dyDescent="0.25">
      <c r="A22" s="13" t="s">
        <v>16</v>
      </c>
      <c r="B22" s="136">
        <v>84.255094185277386</v>
      </c>
      <c r="C22" s="14">
        <v>72.615718733031372</v>
      </c>
      <c r="D22" s="14">
        <v>82.519449094147532</v>
      </c>
      <c r="E22" s="14">
        <v>80.794889625167571</v>
      </c>
      <c r="F22" s="14">
        <v>87.450806307463296</v>
      </c>
      <c r="G22" s="14">
        <v>81.216525174145772</v>
      </c>
      <c r="H22" s="14">
        <v>77.355774013388952</v>
      </c>
      <c r="I22" s="136">
        <v>28.771335444833156</v>
      </c>
      <c r="J22" s="14">
        <v>22.907138912719141</v>
      </c>
      <c r="K22" s="14">
        <v>24.710304653498621</v>
      </c>
      <c r="L22" s="14">
        <v>24.254653146171059</v>
      </c>
      <c r="M22" s="14">
        <v>25.340623076824034</v>
      </c>
      <c r="N22" s="14">
        <v>24.128731899059545</v>
      </c>
      <c r="O22" s="14">
        <v>23.917507468272763</v>
      </c>
      <c r="P22" s="136">
        <v>63.587894038126997</v>
      </c>
      <c r="Q22" s="14">
        <v>52.674715192679308</v>
      </c>
      <c r="R22" s="14">
        <v>56.76857938819068</v>
      </c>
      <c r="S22" s="14">
        <v>55.693321886676642</v>
      </c>
      <c r="T22" s="14">
        <v>58.114093235329889</v>
      </c>
      <c r="U22" s="14">
        <v>55.533348739959401</v>
      </c>
      <c r="V22" s="14">
        <v>54.485582519215036</v>
      </c>
      <c r="W22" s="136">
        <v>0.21779954266663534</v>
      </c>
      <c r="X22" s="14">
        <v>0.17875188767248279</v>
      </c>
      <c r="Y22" s="14">
        <v>0.18776958944526864</v>
      </c>
      <c r="Z22" s="14">
        <v>0.18188700245279221</v>
      </c>
      <c r="AA22" s="14">
        <v>0.1791057736402048</v>
      </c>
      <c r="AB22" s="14">
        <v>0.16744046856174294</v>
      </c>
      <c r="AC22" s="14">
        <v>0.17532176543600994</v>
      </c>
      <c r="AD22" s="136">
        <v>0.3317177725394323</v>
      </c>
      <c r="AE22" s="14">
        <v>0.25869355716549175</v>
      </c>
      <c r="AF22" s="14">
        <v>0.27589231402488668</v>
      </c>
      <c r="AG22" s="14">
        <v>0.27008323262178752</v>
      </c>
      <c r="AH22" s="14">
        <v>0.27293318584973125</v>
      </c>
      <c r="AI22" s="14">
        <v>0.250031500128435</v>
      </c>
      <c r="AJ22" s="14">
        <v>0.25510838639385769</v>
      </c>
      <c r="AK22" s="136">
        <v>72.371038092680294</v>
      </c>
      <c r="AL22" s="14">
        <v>58.517455938947784</v>
      </c>
      <c r="AM22" s="14">
        <v>62.40710070394681</v>
      </c>
      <c r="AN22" s="14">
        <v>62.409470699979963</v>
      </c>
      <c r="AO22" s="14">
        <v>65.692167143238791</v>
      </c>
      <c r="AP22" s="14">
        <v>66.289343942586839</v>
      </c>
      <c r="AQ22" s="137">
        <v>67.57986912155792</v>
      </c>
    </row>
    <row r="23" spans="1:43" x14ac:dyDescent="0.25">
      <c r="A23" s="13" t="s">
        <v>17</v>
      </c>
      <c r="B23" s="136">
        <v>12.29745593235633</v>
      </c>
      <c r="C23" s="14">
        <v>14.247304976782743</v>
      </c>
      <c r="D23" s="14">
        <v>15.418874198573093</v>
      </c>
      <c r="E23" s="14">
        <v>16.514871004229313</v>
      </c>
      <c r="F23" s="14">
        <v>17.023309073724917</v>
      </c>
      <c r="G23" s="14">
        <v>17.023309071861963</v>
      </c>
      <c r="H23" s="14">
        <v>17.023309071861963</v>
      </c>
      <c r="I23" s="136">
        <v>10.363337809048391</v>
      </c>
      <c r="J23" s="14">
        <v>10.648513693480806</v>
      </c>
      <c r="K23" s="14">
        <v>10.624356121555728</v>
      </c>
      <c r="L23" s="14">
        <v>9.6414840076567465</v>
      </c>
      <c r="M23" s="14">
        <v>8.3246519676849253</v>
      </c>
      <c r="N23" s="14">
        <v>5.5797637986352688</v>
      </c>
      <c r="O23" s="14">
        <v>5.7308666206064034</v>
      </c>
      <c r="P23" s="136">
        <v>19.979472485159469</v>
      </c>
      <c r="Q23" s="14">
        <v>20.899398724790572</v>
      </c>
      <c r="R23" s="14">
        <v>20.624385887260331</v>
      </c>
      <c r="S23" s="14">
        <v>18.79670613232426</v>
      </c>
      <c r="T23" s="14">
        <v>15.307504857225156</v>
      </c>
      <c r="U23" s="14">
        <v>12.327914124895695</v>
      </c>
      <c r="V23" s="14">
        <v>12.661895712691923</v>
      </c>
      <c r="W23" s="136">
        <v>4.3281348534945203E-2</v>
      </c>
      <c r="X23" s="14">
        <v>4.8194969156031608E-2</v>
      </c>
      <c r="Y23" s="14">
        <v>5.1110100681992024E-2</v>
      </c>
      <c r="Z23" s="14">
        <v>4.8066286160591991E-2</v>
      </c>
      <c r="AA23" s="14">
        <v>4.8705913605826934E-2</v>
      </c>
      <c r="AB23" s="14">
        <v>4.8705017820790612E-2</v>
      </c>
      <c r="AC23" s="14">
        <v>4.8713373258913027E-2</v>
      </c>
      <c r="AD23" s="136">
        <v>1.1392929546543579E-2</v>
      </c>
      <c r="AE23" s="14">
        <v>1.9305344860755493E-2</v>
      </c>
      <c r="AF23" s="14">
        <v>2.3187779818871591E-2</v>
      </c>
      <c r="AG23" s="14">
        <v>1.556619382838152E-2</v>
      </c>
      <c r="AH23" s="14">
        <v>1.6291250858369213E-2</v>
      </c>
      <c r="AI23" s="14">
        <v>1.6291250858369213E-2</v>
      </c>
      <c r="AJ23" s="14">
        <v>1.6291250858369209E-2</v>
      </c>
      <c r="AK23" s="136">
        <v>29.502127909998087</v>
      </c>
      <c r="AL23" s="14">
        <v>31.462555888792107</v>
      </c>
      <c r="AM23" s="14">
        <v>32.159786454533673</v>
      </c>
      <c r="AN23" s="14">
        <v>32.526408694845159</v>
      </c>
      <c r="AO23" s="14">
        <v>32.546726351065232</v>
      </c>
      <c r="AP23" s="14">
        <v>31.797619707796184</v>
      </c>
      <c r="AQ23" s="137">
        <v>38.785153246173735</v>
      </c>
    </row>
    <row r="24" spans="1:43" x14ac:dyDescent="0.25">
      <c r="A24" s="13" t="s">
        <v>18</v>
      </c>
      <c r="B24" s="136">
        <v>1.6959654305779051</v>
      </c>
      <c r="C24" s="14">
        <v>1.118364123767343</v>
      </c>
      <c r="D24" s="14">
        <v>1.118364123767343</v>
      </c>
      <c r="E24" s="14">
        <v>1.118364123767343</v>
      </c>
      <c r="F24" s="14">
        <v>1.118364123767343</v>
      </c>
      <c r="G24" s="14">
        <v>1.0784561577042824</v>
      </c>
      <c r="H24" s="14">
        <v>1.0784561580285337</v>
      </c>
      <c r="I24" s="136">
        <v>1.6986668558211031</v>
      </c>
      <c r="J24" s="14">
        <v>1.626183893541213</v>
      </c>
      <c r="K24" s="14">
        <v>1.625893915777618</v>
      </c>
      <c r="L24" s="14">
        <v>1.6110261870575666</v>
      </c>
      <c r="M24" s="14">
        <v>1.601746227698059</v>
      </c>
      <c r="N24" s="14">
        <v>1.5015172097243958</v>
      </c>
      <c r="O24" s="14">
        <v>1.6158849356968787</v>
      </c>
      <c r="P24" s="136">
        <v>3.8741909962893906</v>
      </c>
      <c r="Q24" s="14">
        <v>3.7140974964066698</v>
      </c>
      <c r="R24" s="14">
        <v>3.7138075186430748</v>
      </c>
      <c r="S24" s="14">
        <v>3.6999518586262279</v>
      </c>
      <c r="T24" s="14">
        <v>3.6896598305635155</v>
      </c>
      <c r="U24" s="14">
        <v>3.5406492869886956</v>
      </c>
      <c r="V24" s="14">
        <v>3.5185275650356216</v>
      </c>
      <c r="W24" s="136">
        <v>1.51872856012308E-2</v>
      </c>
      <c r="X24" s="14">
        <v>1.4920270746473695E-2</v>
      </c>
      <c r="Y24" s="14">
        <v>1.4920267831220333E-2</v>
      </c>
      <c r="Z24" s="14">
        <v>1.4920139852593821E-2</v>
      </c>
      <c r="AA24" s="14">
        <v>1.4920092472120405E-2</v>
      </c>
      <c r="AB24" s="14">
        <v>1.4635282396737578E-2</v>
      </c>
      <c r="AC24" s="14">
        <v>1.4634872483536916E-2</v>
      </c>
      <c r="AD24" s="136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36">
        <v>6.8943424609348272</v>
      </c>
      <c r="AL24" s="14">
        <v>6.4384588847112907</v>
      </c>
      <c r="AM24" s="14">
        <v>6.4360208999693871</v>
      </c>
      <c r="AN24" s="14">
        <v>6.328994202886677</v>
      </c>
      <c r="AO24" s="14">
        <v>6.2893705898321715</v>
      </c>
      <c r="AP24" s="14">
        <v>5.8026057429015694</v>
      </c>
      <c r="AQ24" s="137">
        <v>5.4597992578108316</v>
      </c>
    </row>
    <row r="25" spans="1:43" x14ac:dyDescent="0.25">
      <c r="A25" s="13" t="s">
        <v>19</v>
      </c>
      <c r="B25" s="136">
        <v>2.9482057008499227</v>
      </c>
      <c r="C25" s="14">
        <v>3.2973013588430891</v>
      </c>
      <c r="D25" s="14">
        <v>4.3866904935200939</v>
      </c>
      <c r="E25" s="14">
        <v>3.0989872091211881</v>
      </c>
      <c r="F25" s="14">
        <v>5.8935211218479413</v>
      </c>
      <c r="G25" s="14">
        <v>1.3642808981226171</v>
      </c>
      <c r="H25" s="14">
        <v>0.95766133203091497</v>
      </c>
      <c r="I25" s="136">
        <v>2.9511000921492236</v>
      </c>
      <c r="J25" s="14">
        <v>4.1019726907753622</v>
      </c>
      <c r="K25" s="14">
        <v>4.2769907562558469</v>
      </c>
      <c r="L25" s="14">
        <v>3.5895866053980754</v>
      </c>
      <c r="M25" s="14">
        <v>3.8422280801352469</v>
      </c>
      <c r="N25" s="14">
        <v>2.1121345757859569</v>
      </c>
      <c r="O25" s="14">
        <v>1.9618587462101198</v>
      </c>
      <c r="P25" s="136">
        <v>5.9866322746173042</v>
      </c>
      <c r="Q25" s="14">
        <v>6.3849793862808459</v>
      </c>
      <c r="R25" s="14">
        <v>8.3847798920853176</v>
      </c>
      <c r="S25" s="14">
        <v>5.8753843071023324</v>
      </c>
      <c r="T25" s="14">
        <v>7.2831242164282886</v>
      </c>
      <c r="U25" s="14">
        <v>3.8256987333776609</v>
      </c>
      <c r="V25" s="14">
        <v>3.5927779892572755</v>
      </c>
      <c r="W25" s="136">
        <v>6.2759379775024604E-2</v>
      </c>
      <c r="X25" s="14">
        <v>6.6494386206194439E-2</v>
      </c>
      <c r="Y25" s="14">
        <v>8.1208039393098716E-2</v>
      </c>
      <c r="Z25" s="14">
        <v>6.3289501742817583E-2</v>
      </c>
      <c r="AA25" s="14">
        <v>6.6704030693386873E-2</v>
      </c>
      <c r="AB25" s="14">
        <v>3.6806299413555281E-2</v>
      </c>
      <c r="AC25" s="14">
        <v>2.4145597596645987E-2</v>
      </c>
      <c r="AD25" s="136">
        <v>3.9576334518581981E-2</v>
      </c>
      <c r="AE25" s="14">
        <v>4.5522787443747964E-2</v>
      </c>
      <c r="AF25" s="14">
        <v>6.1044314876492235E-2</v>
      </c>
      <c r="AG25" s="14">
        <v>4.2658545960191654E-2</v>
      </c>
      <c r="AH25" s="14">
        <v>3.464297715676546E-2</v>
      </c>
      <c r="AI25" s="14">
        <v>1.7306574052822842E-2</v>
      </c>
      <c r="AJ25" s="14">
        <v>1.398315947913875E-3</v>
      </c>
      <c r="AK25" s="136">
        <v>12.869136298133098</v>
      </c>
      <c r="AL25" s="14">
        <v>15.044899017734865</v>
      </c>
      <c r="AM25" s="14">
        <v>18.549893374123762</v>
      </c>
      <c r="AN25" s="14">
        <v>14.379849593921762</v>
      </c>
      <c r="AO25" s="14">
        <v>16.553402563727833</v>
      </c>
      <c r="AP25" s="14">
        <v>9.8167379009172748</v>
      </c>
      <c r="AQ25" s="137">
        <v>9.8518333478881512</v>
      </c>
    </row>
    <row r="26" spans="1:43" x14ac:dyDescent="0.25">
      <c r="A26" s="13" t="s">
        <v>20</v>
      </c>
      <c r="B26" s="136">
        <v>0.65374582577751084</v>
      </c>
      <c r="C26" s="14">
        <v>0.59980556667341534</v>
      </c>
      <c r="D26" s="14">
        <v>0.59980556667341534</v>
      </c>
      <c r="E26" s="14">
        <v>0.59980556667341534</v>
      </c>
      <c r="F26" s="14">
        <v>0.59980556667341534</v>
      </c>
      <c r="G26" s="14">
        <v>0.59980556667341534</v>
      </c>
      <c r="H26" s="14">
        <v>0.59980556667341534</v>
      </c>
      <c r="I26" s="136">
        <v>2.3902987645592799</v>
      </c>
      <c r="J26" s="14">
        <v>2.0765610813321111</v>
      </c>
      <c r="K26" s="14">
        <v>2.0166258156956278</v>
      </c>
      <c r="L26" s="14">
        <v>2.0200189407813438</v>
      </c>
      <c r="M26" s="14">
        <v>1.9831848020581695</v>
      </c>
      <c r="N26" s="14">
        <v>2.1218267807432487</v>
      </c>
      <c r="O26" s="14">
        <v>2.2371323037643749</v>
      </c>
      <c r="P26" s="136">
        <v>5.1118582547137787</v>
      </c>
      <c r="Q26" s="14">
        <v>4.3059451254136363</v>
      </c>
      <c r="R26" s="14">
        <v>4.2069876001869302</v>
      </c>
      <c r="S26" s="14">
        <v>4.216995031081848</v>
      </c>
      <c r="T26" s="14">
        <v>4.1144833143178214</v>
      </c>
      <c r="U26" s="14">
        <v>4.2256747243085222</v>
      </c>
      <c r="V26" s="14">
        <v>4.6417806749471664</v>
      </c>
      <c r="W26" s="136">
        <v>4.5963497192584052E-2</v>
      </c>
      <c r="X26" s="14">
        <v>4.5869833182574607E-2</v>
      </c>
      <c r="Y26" s="14">
        <v>4.5869614173497525E-2</v>
      </c>
      <c r="Z26" s="14">
        <v>4.5868660657996226E-2</v>
      </c>
      <c r="AA26" s="14">
        <v>4.586828053008344E-2</v>
      </c>
      <c r="AB26" s="14">
        <v>4.5869772228765919E-2</v>
      </c>
      <c r="AC26" s="14">
        <v>4.5873198680027129E-2</v>
      </c>
      <c r="AD26" s="136">
        <v>3.6806286491103403E-5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36">
        <v>14.487444192293903</v>
      </c>
      <c r="AL26" s="14">
        <v>13.644766435365826</v>
      </c>
      <c r="AM26" s="14">
        <v>13.461612272903348</v>
      </c>
      <c r="AN26" s="14">
        <v>12.664200880816628</v>
      </c>
      <c r="AO26" s="14">
        <v>12.346305337752662</v>
      </c>
      <c r="AP26" s="14">
        <v>13.593791635927591</v>
      </c>
      <c r="AQ26" s="137">
        <v>16.459283876374389</v>
      </c>
    </row>
    <row r="27" spans="1:43" x14ac:dyDescent="0.25">
      <c r="A27" s="13" t="s">
        <v>21</v>
      </c>
      <c r="B27" s="136">
        <v>73.9551092454236</v>
      </c>
      <c r="C27" s="14">
        <v>70.365683249706777</v>
      </c>
      <c r="D27" s="14">
        <v>76.474316954146701</v>
      </c>
      <c r="E27" s="14">
        <v>74.449904197694607</v>
      </c>
      <c r="F27" s="14">
        <v>76.949106051431428</v>
      </c>
      <c r="G27" s="14">
        <v>64.201225229765001</v>
      </c>
      <c r="H27" s="14">
        <v>56.640771533264299</v>
      </c>
      <c r="I27" s="136">
        <v>22.78200494872425</v>
      </c>
      <c r="J27" s="14">
        <v>20.650246122406475</v>
      </c>
      <c r="K27" s="14">
        <v>22.311483030085991</v>
      </c>
      <c r="L27" s="14">
        <v>20.975494010659919</v>
      </c>
      <c r="M27" s="14">
        <v>20.114976988388534</v>
      </c>
      <c r="N27" s="14">
        <v>19.189128577342796</v>
      </c>
      <c r="O27" s="14">
        <v>18.751708938918139</v>
      </c>
      <c r="P27" s="136">
        <v>51.442502485286958</v>
      </c>
      <c r="Q27" s="14">
        <v>46.523314758715657</v>
      </c>
      <c r="R27" s="14">
        <v>49.628964055406925</v>
      </c>
      <c r="S27" s="14">
        <v>47.128059296140513</v>
      </c>
      <c r="T27" s="14">
        <v>45.080480000994115</v>
      </c>
      <c r="U27" s="14">
        <v>41.901569682913717</v>
      </c>
      <c r="V27" s="14">
        <v>37.110140265959792</v>
      </c>
      <c r="W27" s="136">
        <v>0.11641574170310529</v>
      </c>
      <c r="X27" s="14">
        <v>0.11247529247314839</v>
      </c>
      <c r="Y27" s="14">
        <v>0.11950338338109734</v>
      </c>
      <c r="Z27" s="14">
        <v>0.11577842778609131</v>
      </c>
      <c r="AA27" s="14">
        <v>0.1203122247901814</v>
      </c>
      <c r="AB27" s="14">
        <v>9.9380635617025773E-2</v>
      </c>
      <c r="AC27" s="14">
        <v>9.1865169785881232E-2</v>
      </c>
      <c r="AD27" s="136">
        <v>0.58655635911606208</v>
      </c>
      <c r="AE27" s="14">
        <v>1.1068745130170354</v>
      </c>
      <c r="AF27" s="14">
        <v>1.202364359263546</v>
      </c>
      <c r="AG27" s="14">
        <v>1.2105936076361867</v>
      </c>
      <c r="AH27" s="14">
        <v>1.2568224041503815</v>
      </c>
      <c r="AI27" s="14">
        <v>1.0604197452499817</v>
      </c>
      <c r="AJ27" s="14">
        <v>1.0181750484469021</v>
      </c>
      <c r="AK27" s="136">
        <v>61.600051325024801</v>
      </c>
      <c r="AL27" s="14">
        <v>59.750842251149429</v>
      </c>
      <c r="AM27" s="14">
        <v>60.72152434569297</v>
      </c>
      <c r="AN27" s="14">
        <v>62.772559402282319</v>
      </c>
      <c r="AO27" s="14">
        <v>61.946391287522026</v>
      </c>
      <c r="AP27" s="14">
        <v>65.704965043169793</v>
      </c>
      <c r="AQ27" s="137">
        <v>67.02096309148034</v>
      </c>
    </row>
    <row r="28" spans="1:43" x14ac:dyDescent="0.25">
      <c r="A28" s="13" t="s">
        <v>22</v>
      </c>
      <c r="B28" s="136">
        <v>13.770028705981685</v>
      </c>
      <c r="C28" s="14">
        <v>14.466232755744167</v>
      </c>
      <c r="D28" s="14">
        <v>14.544164165585949</v>
      </c>
      <c r="E28" s="14">
        <v>14.501044538478483</v>
      </c>
      <c r="F28" s="14">
        <v>14.651515964087203</v>
      </c>
      <c r="G28" s="14">
        <v>14.727591573507789</v>
      </c>
      <c r="H28" s="14">
        <v>14.374013701443612</v>
      </c>
      <c r="I28" s="136">
        <v>10.228837572395994</v>
      </c>
      <c r="J28" s="14">
        <v>10.475218773273935</v>
      </c>
      <c r="K28" s="14">
        <v>10.535184117865612</v>
      </c>
      <c r="L28" s="14">
        <v>10.394783071485355</v>
      </c>
      <c r="M28" s="14">
        <v>10.675195318552952</v>
      </c>
      <c r="N28" s="14">
        <v>10.485114119157311</v>
      </c>
      <c r="O28" s="14">
        <v>10.369000252883056</v>
      </c>
      <c r="P28" s="136">
        <v>23.176108063802854</v>
      </c>
      <c r="Q28" s="14">
        <v>23.818645213273388</v>
      </c>
      <c r="R28" s="14">
        <v>23.66642511486052</v>
      </c>
      <c r="S28" s="14">
        <v>23.606519396715289</v>
      </c>
      <c r="T28" s="14">
        <v>23.988965022333861</v>
      </c>
      <c r="U28" s="14">
        <v>23.93488257929079</v>
      </c>
      <c r="V28" s="14">
        <v>24.08609307447021</v>
      </c>
      <c r="W28" s="136">
        <v>9.4122926662334835E-2</v>
      </c>
      <c r="X28" s="14">
        <v>0.102189391852664</v>
      </c>
      <c r="Y28" s="14">
        <v>0.10254658966292401</v>
      </c>
      <c r="Z28" s="14">
        <v>0.10184273747347408</v>
      </c>
      <c r="AA28" s="14">
        <v>0.10312844296666651</v>
      </c>
      <c r="AB28" s="14">
        <v>0.10017595679554388</v>
      </c>
      <c r="AC28" s="14">
        <v>9.7852250594442844E-2</v>
      </c>
      <c r="AD28" s="136">
        <v>8.4374928145511896E-2</v>
      </c>
      <c r="AE28" s="14">
        <v>9.1285903579811548E-2</v>
      </c>
      <c r="AF28" s="14">
        <v>9.5123061886102186E-2</v>
      </c>
      <c r="AG28" s="14">
        <v>9.5130701599957249E-2</v>
      </c>
      <c r="AH28" s="14">
        <v>0.10749052365069686</v>
      </c>
      <c r="AI28" s="14">
        <v>0.11549244923054047</v>
      </c>
      <c r="AJ28" s="14">
        <v>0.10288590983748937</v>
      </c>
      <c r="AK28" s="136">
        <v>33.594902217237347</v>
      </c>
      <c r="AL28" s="14">
        <v>34.740828986222475</v>
      </c>
      <c r="AM28" s="14">
        <v>33.413326372485407</v>
      </c>
      <c r="AN28" s="14">
        <v>33.937657081642655</v>
      </c>
      <c r="AO28" s="14">
        <v>34.439586206457435</v>
      </c>
      <c r="AP28" s="14">
        <v>38.123965289526332</v>
      </c>
      <c r="AQ28" s="137">
        <v>38.035122823131466</v>
      </c>
    </row>
    <row r="29" spans="1:43" x14ac:dyDescent="0.25">
      <c r="A29" s="13" t="s">
        <v>23</v>
      </c>
      <c r="B29" s="136">
        <v>12.941609522040171</v>
      </c>
      <c r="C29" s="14">
        <v>13.94915738690316</v>
      </c>
      <c r="D29" s="14">
        <v>14.752244895955858</v>
      </c>
      <c r="E29" s="14">
        <v>14.752244895955858</v>
      </c>
      <c r="F29" s="14">
        <v>15.39456346568122</v>
      </c>
      <c r="G29" s="14">
        <v>11.07088269721689</v>
      </c>
      <c r="H29" s="14">
        <v>13.870489314727541</v>
      </c>
      <c r="I29" s="136">
        <v>9.3721669800880587</v>
      </c>
      <c r="J29" s="14">
        <v>8.6780554497851181</v>
      </c>
      <c r="K29" s="14">
        <v>9.0158728579597565</v>
      </c>
      <c r="L29" s="14">
        <v>8.6750744049820021</v>
      </c>
      <c r="M29" s="14">
        <v>7.9982825897502341</v>
      </c>
      <c r="N29" s="14">
        <v>5.5282590439740895</v>
      </c>
      <c r="O29" s="14">
        <v>5.3769979483003443</v>
      </c>
      <c r="P29" s="136">
        <v>15.228415498964033</v>
      </c>
      <c r="Q29" s="14">
        <v>16.955446225376146</v>
      </c>
      <c r="R29" s="14">
        <v>17.359144820791318</v>
      </c>
      <c r="S29" s="14">
        <v>16.35899751808584</v>
      </c>
      <c r="T29" s="14">
        <v>15.292880751161221</v>
      </c>
      <c r="U29" s="14">
        <v>12.15492312820321</v>
      </c>
      <c r="V29" s="14">
        <v>12.047689654567785</v>
      </c>
      <c r="W29" s="136">
        <v>6.2588608936359078E-2</v>
      </c>
      <c r="X29" s="14">
        <v>6.9333492360932253E-2</v>
      </c>
      <c r="Y29" s="14">
        <v>7.381069699763626E-2</v>
      </c>
      <c r="Z29" s="14">
        <v>7.380944455216347E-2</v>
      </c>
      <c r="AA29" s="14">
        <v>7.6691812314830049E-2</v>
      </c>
      <c r="AB29" s="14">
        <v>5.9008299620517603E-2</v>
      </c>
      <c r="AC29" s="14">
        <v>6.8934832623462866E-2</v>
      </c>
      <c r="AD29" s="136">
        <v>2.541441301817398E-2</v>
      </c>
      <c r="AE29" s="14">
        <v>3.9301988953107624E-2</v>
      </c>
      <c r="AF29" s="14">
        <v>4.5572588952255327E-2</v>
      </c>
      <c r="AG29" s="14">
        <v>4.5572588952255327E-2</v>
      </c>
      <c r="AH29" s="14">
        <v>3.8532627472715228E-2</v>
      </c>
      <c r="AI29" s="14">
        <v>6.1076754347322737E-2</v>
      </c>
      <c r="AJ29" s="14">
        <v>4.018016906829594E-2</v>
      </c>
      <c r="AK29" s="136">
        <v>25.88750882731663</v>
      </c>
      <c r="AL29" s="14">
        <v>30.846418876472612</v>
      </c>
      <c r="AM29" s="14">
        <v>31.183421715930528</v>
      </c>
      <c r="AN29" s="14">
        <v>30.136019459119133</v>
      </c>
      <c r="AO29" s="14">
        <v>27.879432128826586</v>
      </c>
      <c r="AP29" s="14">
        <v>27.059492936927519</v>
      </c>
      <c r="AQ29" s="137">
        <v>27.614757577418644</v>
      </c>
    </row>
    <row r="30" spans="1:43" x14ac:dyDescent="0.25">
      <c r="A30" s="13" t="s">
        <v>24</v>
      </c>
      <c r="B30" s="136">
        <v>61.734345061729549</v>
      </c>
      <c r="C30" s="14">
        <v>66.829194224579865</v>
      </c>
      <c r="D30" s="14">
        <v>70.073618669070086</v>
      </c>
      <c r="E30" s="14">
        <v>69.042514368004603</v>
      </c>
      <c r="F30" s="14">
        <v>70.100763153287531</v>
      </c>
      <c r="G30" s="14">
        <v>75.620011933946387</v>
      </c>
      <c r="H30" s="14">
        <v>86.65881765570866</v>
      </c>
      <c r="I30" s="136">
        <v>27.613697932867399</v>
      </c>
      <c r="J30" s="14">
        <v>18.699606542860227</v>
      </c>
      <c r="K30" s="14">
        <v>19.168924762770466</v>
      </c>
      <c r="L30" s="14">
        <v>18.951068642213464</v>
      </c>
      <c r="M30" s="14">
        <v>19.848778523650232</v>
      </c>
      <c r="N30" s="14">
        <v>18.933069109714385</v>
      </c>
      <c r="O30" s="14">
        <v>18.767189016998248</v>
      </c>
      <c r="P30" s="136">
        <v>62.688724593138993</v>
      </c>
      <c r="Q30" s="14">
        <v>41.810574150235141</v>
      </c>
      <c r="R30" s="14">
        <v>43.435880623739131</v>
      </c>
      <c r="S30" s="14">
        <v>42.740976517999641</v>
      </c>
      <c r="T30" s="14">
        <v>44.201648946805307</v>
      </c>
      <c r="U30" s="14">
        <v>42.598920545056565</v>
      </c>
      <c r="V30" s="14">
        <v>42.505885484875819</v>
      </c>
      <c r="W30" s="136">
        <v>0.24763320002806674</v>
      </c>
      <c r="X30" s="14">
        <v>0.25775572792860985</v>
      </c>
      <c r="Y30" s="14">
        <v>0.24776478844345542</v>
      </c>
      <c r="Z30" s="14">
        <v>0.25980276161219107</v>
      </c>
      <c r="AA30" s="14">
        <v>0.25000669602636838</v>
      </c>
      <c r="AB30" s="14">
        <v>0.26353039806345002</v>
      </c>
      <c r="AC30" s="14">
        <v>0.27365698063800958</v>
      </c>
      <c r="AD30" s="136">
        <v>0.39131511766383481</v>
      </c>
      <c r="AE30" s="14">
        <v>0.6795977787186781</v>
      </c>
      <c r="AF30" s="14">
        <v>0.87108122217877526</v>
      </c>
      <c r="AG30" s="14">
        <v>0.75752267061945144</v>
      </c>
      <c r="AH30" s="14">
        <v>0.83849056326264093</v>
      </c>
      <c r="AI30" s="14">
        <v>0.75357268480305539</v>
      </c>
      <c r="AJ30" s="14">
        <v>0.84623104322341258</v>
      </c>
      <c r="AK30" s="136">
        <v>84.901315059094927</v>
      </c>
      <c r="AL30" s="14">
        <v>83.541335229625005</v>
      </c>
      <c r="AM30" s="14">
        <v>86.109039580696262</v>
      </c>
      <c r="AN30" s="14">
        <v>85.148233671757836</v>
      </c>
      <c r="AO30" s="14">
        <v>86.755333049850577</v>
      </c>
      <c r="AP30" s="14">
        <v>86.274383259831183</v>
      </c>
      <c r="AQ30" s="137">
        <v>89.472609113606708</v>
      </c>
    </row>
    <row r="31" spans="1:43" x14ac:dyDescent="0.25">
      <c r="A31" s="13" t="s">
        <v>25</v>
      </c>
      <c r="B31" s="136">
        <v>17.629998324230304</v>
      </c>
      <c r="C31" s="14">
        <v>18.731574075191286</v>
      </c>
      <c r="D31" s="14">
        <v>18.75334252536112</v>
      </c>
      <c r="E31" s="14">
        <v>18.769275900883979</v>
      </c>
      <c r="F31" s="14">
        <v>18.775529904403978</v>
      </c>
      <c r="G31" s="14">
        <v>18.769275900604921</v>
      </c>
      <c r="H31" s="14">
        <v>18.775529904124923</v>
      </c>
      <c r="I31" s="136">
        <v>8.5746899348437058</v>
      </c>
      <c r="J31" s="14">
        <v>6.5725738674231113</v>
      </c>
      <c r="K31" s="14">
        <v>6.6054224574603504</v>
      </c>
      <c r="L31" s="14">
        <v>6.605832392652859</v>
      </c>
      <c r="M31" s="14">
        <v>6.6073958935328587</v>
      </c>
      <c r="N31" s="14">
        <v>6.6058323923542597</v>
      </c>
      <c r="O31" s="14">
        <v>6.6073958932342611</v>
      </c>
      <c r="P31" s="136">
        <v>19.81353797107111</v>
      </c>
      <c r="Q31" s="14">
        <v>15.625479173378567</v>
      </c>
      <c r="R31" s="14">
        <v>15.755326982355207</v>
      </c>
      <c r="S31" s="14">
        <v>15.757161614988316</v>
      </c>
      <c r="T31" s="14">
        <v>15.758725115868316</v>
      </c>
      <c r="U31" s="14">
        <v>15.757161615104277</v>
      </c>
      <c r="V31" s="14">
        <v>15.758725115984275</v>
      </c>
      <c r="W31" s="136">
        <v>4.1538176986748637E-2</v>
      </c>
      <c r="X31" s="14">
        <v>4.4071186951410234E-2</v>
      </c>
      <c r="Y31" s="14">
        <v>4.4483562907654331E-2</v>
      </c>
      <c r="Z31" s="14">
        <v>4.4488407081470067E-2</v>
      </c>
      <c r="AA31" s="14">
        <v>4.4532966856550067E-2</v>
      </c>
      <c r="AB31" s="14">
        <v>4.4488407081470067E-2</v>
      </c>
      <c r="AC31" s="14">
        <v>4.453296685655006E-2</v>
      </c>
      <c r="AD31" s="136">
        <v>1.8019282984377938E-2</v>
      </c>
      <c r="AE31" s="14">
        <v>1.9872673911798176E-2</v>
      </c>
      <c r="AF31" s="14">
        <v>1.9897321295460773E-2</v>
      </c>
      <c r="AG31" s="14">
        <v>1.9913361606108893E-2</v>
      </c>
      <c r="AH31" s="14">
        <v>1.9913361606108893E-2</v>
      </c>
      <c r="AI31" s="14">
        <v>1.9913361606108893E-2</v>
      </c>
      <c r="AJ31" s="14">
        <v>1.991336160610889E-2</v>
      </c>
      <c r="AK31" s="136">
        <v>19.837806624550915</v>
      </c>
      <c r="AL31" s="14">
        <v>20.562625691954995</v>
      </c>
      <c r="AM31" s="14">
        <v>20.731717847743742</v>
      </c>
      <c r="AN31" s="14">
        <v>20.734022306826919</v>
      </c>
      <c r="AO31" s="14">
        <v>20.74926644040692</v>
      </c>
      <c r="AP31" s="14">
        <v>20.734022306237755</v>
      </c>
      <c r="AQ31" s="137">
        <v>20.749266439817752</v>
      </c>
    </row>
    <row r="32" spans="1:43" x14ac:dyDescent="0.25">
      <c r="A32" s="13" t="s">
        <v>26</v>
      </c>
      <c r="B32" s="136">
        <v>24.729100095748343</v>
      </c>
      <c r="C32" s="14">
        <v>24.876967307070775</v>
      </c>
      <c r="D32" s="14">
        <v>24.843306398971514</v>
      </c>
      <c r="E32" s="14">
        <v>24.876967307070775</v>
      </c>
      <c r="F32" s="14">
        <v>24.876967307070775</v>
      </c>
      <c r="G32" s="14">
        <v>30.396936242027255</v>
      </c>
      <c r="H32" s="14">
        <v>30.396936245080024</v>
      </c>
      <c r="I32" s="136">
        <v>16.015030784400626</v>
      </c>
      <c r="J32" s="14">
        <v>14.549330416874318</v>
      </c>
      <c r="K32" s="14">
        <v>14.561123323543743</v>
      </c>
      <c r="L32" s="14">
        <v>14.659982868343507</v>
      </c>
      <c r="M32" s="14">
        <v>14.946558006526809</v>
      </c>
      <c r="N32" s="14">
        <v>14.845231133612797</v>
      </c>
      <c r="O32" s="14">
        <v>14.76721861529607</v>
      </c>
      <c r="P32" s="136">
        <v>37.237598212890745</v>
      </c>
      <c r="Q32" s="14">
        <v>33.238866924383636</v>
      </c>
      <c r="R32" s="14">
        <v>33.221988993457877</v>
      </c>
      <c r="S32" s="14">
        <v>33.349965456600202</v>
      </c>
      <c r="T32" s="14">
        <v>33.639192932303708</v>
      </c>
      <c r="U32" s="14">
        <v>33.639755307231319</v>
      </c>
      <c r="V32" s="14">
        <v>33.575277859057728</v>
      </c>
      <c r="W32" s="136">
        <v>9.1509950667439346E-2</v>
      </c>
      <c r="X32" s="14">
        <v>9.1986664782523667E-2</v>
      </c>
      <c r="Y32" s="14">
        <v>9.1865060798021606E-2</v>
      </c>
      <c r="Z32" s="14">
        <v>9.1986855061543554E-2</v>
      </c>
      <c r="AA32" s="14">
        <v>9.1986947681659784E-2</v>
      </c>
      <c r="AB32" s="14">
        <v>9.6216573333490707E-2</v>
      </c>
      <c r="AC32" s="14">
        <v>9.6216802860941003E-2</v>
      </c>
      <c r="AD32" s="136">
        <v>3.726522088594008E-2</v>
      </c>
      <c r="AE32" s="14">
        <v>3.7477673775771159E-2</v>
      </c>
      <c r="AF32" s="14">
        <v>3.7429956467703689E-2</v>
      </c>
      <c r="AG32" s="14">
        <v>3.7477673775771159E-2</v>
      </c>
      <c r="AH32" s="14">
        <v>3.7477673775771159E-2</v>
      </c>
      <c r="AI32" s="14">
        <v>4.0026307084890099E-2</v>
      </c>
      <c r="AJ32" s="14">
        <v>4.0026307089234353E-2</v>
      </c>
      <c r="AK32" s="136">
        <v>34.111346583081065</v>
      </c>
      <c r="AL32" s="14">
        <v>34.268230713952065</v>
      </c>
      <c r="AM32" s="14">
        <v>34.244454955176842</v>
      </c>
      <c r="AN32" s="14">
        <v>34.427358340012638</v>
      </c>
      <c r="AO32" s="14">
        <v>34.504815220062056</v>
      </c>
      <c r="AP32" s="14">
        <v>36.427035960567871</v>
      </c>
      <c r="AQ32" s="137">
        <v>36.618978281806463</v>
      </c>
    </row>
    <row r="33" spans="1:43" x14ac:dyDescent="0.25">
      <c r="A33" s="13" t="s">
        <v>27</v>
      </c>
      <c r="B33" s="136">
        <v>5.2353063961168953</v>
      </c>
      <c r="C33" s="14">
        <v>2.8877919755561887</v>
      </c>
      <c r="D33" s="14">
        <v>2.8877919755561887</v>
      </c>
      <c r="E33" s="14">
        <v>0.58733649707255364</v>
      </c>
      <c r="F33" s="14">
        <v>0.58733649707255364</v>
      </c>
      <c r="G33" s="14">
        <v>0.58733649707255364</v>
      </c>
      <c r="H33" s="14">
        <v>0.58733649707255364</v>
      </c>
      <c r="I33" s="136">
        <v>3.1217764737460758</v>
      </c>
      <c r="J33" s="14">
        <v>2.1962955655330281</v>
      </c>
      <c r="K33" s="14">
        <v>2.0906503439717383</v>
      </c>
      <c r="L33" s="14">
        <v>0.9802047956702723</v>
      </c>
      <c r="M33" s="14">
        <v>1.0065314638728171</v>
      </c>
      <c r="N33" s="14">
        <v>0.65779355275729468</v>
      </c>
      <c r="O33" s="14">
        <v>0.77064282601207146</v>
      </c>
      <c r="P33" s="136">
        <v>7.393372853757362</v>
      </c>
      <c r="Q33" s="14">
        <v>5.2486073860482616</v>
      </c>
      <c r="R33" s="14">
        <v>4.698074184476206</v>
      </c>
      <c r="S33" s="14">
        <v>2.1426046067089377</v>
      </c>
      <c r="T33" s="14">
        <v>2.2653700204195855</v>
      </c>
      <c r="U33" s="14">
        <v>1.6277376634461629</v>
      </c>
      <c r="V33" s="14">
        <v>1.5322088861707399</v>
      </c>
      <c r="W33" s="136">
        <v>7.0755786589530467E-2</v>
      </c>
      <c r="X33" s="14">
        <v>6.1938344328792042E-2</v>
      </c>
      <c r="Y33" s="14">
        <v>6.1933661835956617E-2</v>
      </c>
      <c r="Z33" s="14">
        <v>9.0404557290312271E-2</v>
      </c>
      <c r="AA33" s="14">
        <v>9.0405311283426826E-2</v>
      </c>
      <c r="AB33" s="14">
        <v>9.0036458723598833E-2</v>
      </c>
      <c r="AC33" s="14">
        <v>9.0036681322775702E-2</v>
      </c>
      <c r="AD33" s="136">
        <v>2.0112925300449738E-2</v>
      </c>
      <c r="AE33" s="14">
        <v>1.0317128537575396E-2</v>
      </c>
      <c r="AF33" s="14">
        <v>1.0317128537575396E-2</v>
      </c>
      <c r="AG33" s="14">
        <v>9.77672535184593E-4</v>
      </c>
      <c r="AH33" s="14">
        <v>9.77672535184593E-4</v>
      </c>
      <c r="AI33" s="14">
        <v>9.0520651322550201E-4</v>
      </c>
      <c r="AJ33" s="14">
        <v>9.0520651322550201E-4</v>
      </c>
      <c r="AK33" s="136">
        <v>19.023554894387676</v>
      </c>
      <c r="AL33" s="14">
        <v>17.534310522925683</v>
      </c>
      <c r="AM33" s="14">
        <v>13.618377998198683</v>
      </c>
      <c r="AN33" s="14">
        <v>12.380355060497624</v>
      </c>
      <c r="AO33" s="14">
        <v>13.010870147035188</v>
      </c>
      <c r="AP33" s="14">
        <v>9.9662940093778634</v>
      </c>
      <c r="AQ33" s="137">
        <v>10.152528927157185</v>
      </c>
    </row>
    <row r="34" spans="1:43" x14ac:dyDescent="0.25">
      <c r="A34" s="13" t="s">
        <v>28</v>
      </c>
      <c r="B34" s="136">
        <v>0.39103348925762976</v>
      </c>
      <c r="C34" s="14">
        <v>0.39105762753842982</v>
      </c>
      <c r="D34" s="14">
        <v>0.40228405435533648</v>
      </c>
      <c r="E34" s="14">
        <v>0.39163357075814981</v>
      </c>
      <c r="F34" s="14">
        <v>0.42105992392322983</v>
      </c>
      <c r="G34" s="14">
        <v>0.35182668969870989</v>
      </c>
      <c r="H34" s="14">
        <v>0.35182668969870989</v>
      </c>
      <c r="I34" s="136">
        <v>0.30365031129498121</v>
      </c>
      <c r="J34" s="14">
        <v>0.29734546033982112</v>
      </c>
      <c r="K34" s="14">
        <v>0.30362022597326954</v>
      </c>
      <c r="L34" s="14">
        <v>0.30210258425110603</v>
      </c>
      <c r="M34" s="14">
        <v>0.30911957855521593</v>
      </c>
      <c r="N34" s="14">
        <v>0.31570101501605097</v>
      </c>
      <c r="O34" s="14">
        <v>0.34732673627979188</v>
      </c>
      <c r="P34" s="136">
        <v>1.0171800200734831</v>
      </c>
      <c r="Q34" s="14">
        <v>0.95662951933948159</v>
      </c>
      <c r="R34" s="14">
        <v>0.96023703239597069</v>
      </c>
      <c r="S34" s="14">
        <v>0.990022514204149</v>
      </c>
      <c r="T34" s="14">
        <v>0.99737910249541895</v>
      </c>
      <c r="U34" s="14">
        <v>0.95641040213462458</v>
      </c>
      <c r="V34" s="14">
        <v>1.046531854936577</v>
      </c>
      <c r="W34" s="136">
        <v>6.2422063656075617E-3</v>
      </c>
      <c r="X34" s="14">
        <v>6.2423425173385068E-3</v>
      </c>
      <c r="Y34" s="14">
        <v>6.3223308084089666E-3</v>
      </c>
      <c r="Z34" s="14">
        <v>6.2464468401766306E-3</v>
      </c>
      <c r="AA34" s="14">
        <v>6.4561096064778252E-3</v>
      </c>
      <c r="AB34" s="14">
        <v>5.9625493331456111E-3</v>
      </c>
      <c r="AC34" s="14">
        <v>5.9636927386402371E-3</v>
      </c>
      <c r="AD34" s="136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36">
        <v>4.9372333560705464</v>
      </c>
      <c r="AL34" s="14">
        <v>4.9073251324659877</v>
      </c>
      <c r="AM34" s="14">
        <v>4.9346895478321962</v>
      </c>
      <c r="AN34" s="14">
        <v>4.9093373063007739</v>
      </c>
      <c r="AO34" s="14">
        <v>4.9810640421406562</v>
      </c>
      <c r="AP34" s="14">
        <v>4.5836010493418922</v>
      </c>
      <c r="AQ34" s="137">
        <v>5.539814730132961</v>
      </c>
    </row>
    <row r="35" spans="1:43" x14ac:dyDescent="0.25">
      <c r="A35" s="13" t="s">
        <v>29</v>
      </c>
      <c r="B35" s="136">
        <v>2.072171708472998</v>
      </c>
      <c r="C35" s="14">
        <v>2.3821259104044152</v>
      </c>
      <c r="D35" s="14">
        <v>2.4065051357099518</v>
      </c>
      <c r="E35" s="14">
        <v>1.8452709804752641</v>
      </c>
      <c r="F35" s="14">
        <v>2.40650513896452</v>
      </c>
      <c r="G35" s="14">
        <v>0.50514062650565716</v>
      </c>
      <c r="H35" s="14">
        <v>0.50514062650565705</v>
      </c>
      <c r="I35" s="136">
        <v>4.1877275403333902</v>
      </c>
      <c r="J35" s="14">
        <v>4.0799699141138612</v>
      </c>
      <c r="K35" s="14">
        <v>4.0301827212461747</v>
      </c>
      <c r="L35" s="14">
        <v>4.0659650729639489</v>
      </c>
      <c r="M35" s="14">
        <v>4.0430236755571629</v>
      </c>
      <c r="N35" s="14">
        <v>3.3603472708517952</v>
      </c>
      <c r="O35" s="14">
        <v>3.7794425217744236</v>
      </c>
      <c r="P35" s="136">
        <v>8.4382320421413137</v>
      </c>
      <c r="Q35" s="14">
        <v>8.4273696796686917</v>
      </c>
      <c r="R35" s="14">
        <v>8.3593642193714217</v>
      </c>
      <c r="S35" s="14">
        <v>7.8453658729151554</v>
      </c>
      <c r="T35" s="14">
        <v>8.290471100259003</v>
      </c>
      <c r="U35" s="14">
        <v>6.9218172872023969</v>
      </c>
      <c r="V35" s="14">
        <v>7.8777084655433987</v>
      </c>
      <c r="W35" s="136">
        <v>3.5399684755205926E-2</v>
      </c>
      <c r="X35" s="14">
        <v>3.4385358233138388E-2</v>
      </c>
      <c r="Y35" s="14">
        <v>3.4453315470284782E-2</v>
      </c>
      <c r="Z35" s="14">
        <v>3.4480484387655573E-2</v>
      </c>
      <c r="AA35" s="14">
        <v>3.4451156538618653E-2</v>
      </c>
      <c r="AB35" s="14">
        <v>2.9079824729268539E-2</v>
      </c>
      <c r="AC35" s="14">
        <v>2.9091418701562014E-2</v>
      </c>
      <c r="AD35" s="136">
        <v>8.48289236468781E-3</v>
      </c>
      <c r="AE35" s="14">
        <v>1.1546206525540319E-2</v>
      </c>
      <c r="AF35" s="14">
        <v>1.169617445298597E-2</v>
      </c>
      <c r="AG35" s="14">
        <v>7.2545986342503997E-3</v>
      </c>
      <c r="AH35" s="14">
        <v>1.1696174463428279E-2</v>
      </c>
      <c r="AI35" s="14">
        <v>0</v>
      </c>
      <c r="AJ35" s="14">
        <v>0</v>
      </c>
      <c r="AK35" s="136">
        <v>24.833220669281253</v>
      </c>
      <c r="AL35" s="14">
        <v>23.302874550333726</v>
      </c>
      <c r="AM35" s="14">
        <v>22.465090794767754</v>
      </c>
      <c r="AN35" s="14">
        <v>21.626046509458188</v>
      </c>
      <c r="AO35" s="14">
        <v>20.659597643650528</v>
      </c>
      <c r="AP35" s="14">
        <v>26.400045232727564</v>
      </c>
      <c r="AQ35" s="137">
        <v>36.095918633567834</v>
      </c>
    </row>
    <row r="36" spans="1:43" x14ac:dyDescent="0.25">
      <c r="A36" s="13" t="s">
        <v>30</v>
      </c>
      <c r="B36" s="136">
        <v>11.351295944123944</v>
      </c>
      <c r="C36" s="14">
        <v>11.463543562816234</v>
      </c>
      <c r="D36" s="14">
        <v>11.608914052857509</v>
      </c>
      <c r="E36" s="14">
        <v>11.623554743944009</v>
      </c>
      <c r="F36" s="14">
        <v>11.613869183474719</v>
      </c>
      <c r="G36" s="14">
        <v>11.248932988485784</v>
      </c>
      <c r="H36" s="14">
        <v>11.248932988973387</v>
      </c>
      <c r="I36" s="136">
        <v>16.852014082278298</v>
      </c>
      <c r="J36" s="14">
        <v>7.3197623404543268</v>
      </c>
      <c r="K36" s="14">
        <v>7.5088533337768215</v>
      </c>
      <c r="L36" s="14">
        <v>7.5921561682837453</v>
      </c>
      <c r="M36" s="14">
        <v>7.5833616598787792</v>
      </c>
      <c r="N36" s="14">
        <v>6.4545987609721642</v>
      </c>
      <c r="O36" s="14">
        <v>6.9259480187791693</v>
      </c>
      <c r="P36" s="136">
        <v>38.07631929777574</v>
      </c>
      <c r="Q36" s="14">
        <v>16.393409611942719</v>
      </c>
      <c r="R36" s="14">
        <v>16.837872025198354</v>
      </c>
      <c r="S36" s="14">
        <v>16.963160619468752</v>
      </c>
      <c r="T36" s="14">
        <v>16.354969424361204</v>
      </c>
      <c r="U36" s="14">
        <v>14.675147441983084</v>
      </c>
      <c r="V36" s="14">
        <v>15.757166860376751</v>
      </c>
      <c r="W36" s="136">
        <v>7.0114303007612483E-2</v>
      </c>
      <c r="X36" s="14">
        <v>7.0837918922984855E-2</v>
      </c>
      <c r="Y36" s="14">
        <v>7.1788319622314356E-2</v>
      </c>
      <c r="Z36" s="14">
        <v>7.1872014715446242E-2</v>
      </c>
      <c r="AA36" s="14">
        <v>7.1521487116133015E-2</v>
      </c>
      <c r="AB36" s="14">
        <v>6.9213190430039664E-2</v>
      </c>
      <c r="AC36" s="14">
        <v>6.9228339555373192E-2</v>
      </c>
      <c r="AD36" s="136">
        <v>9.2159581077043834E-3</v>
      </c>
      <c r="AE36" s="14">
        <v>9.3736092593730627E-3</v>
      </c>
      <c r="AF36" s="14">
        <v>9.5887565906523208E-3</v>
      </c>
      <c r="AG36" s="14">
        <v>9.5981877098385605E-3</v>
      </c>
      <c r="AH36" s="14">
        <v>9.5114680268554609E-3</v>
      </c>
      <c r="AI36" s="14">
        <v>9.0113954159730114E-3</v>
      </c>
      <c r="AJ36" s="14">
        <v>9.0113954151314814E-3</v>
      </c>
      <c r="AK36" s="136">
        <v>24.699816152984635</v>
      </c>
      <c r="AL36" s="14">
        <v>23.709428019374041</v>
      </c>
      <c r="AM36" s="14">
        <v>24.037417462810865</v>
      </c>
      <c r="AN36" s="14">
        <v>24.957529854521741</v>
      </c>
      <c r="AO36" s="14">
        <v>24.047972342356577</v>
      </c>
      <c r="AP36" s="14">
        <v>23.370365391567578</v>
      </c>
      <c r="AQ36" s="137">
        <v>36.03934568135579</v>
      </c>
    </row>
    <row r="37" spans="1:43" x14ac:dyDescent="0.25">
      <c r="A37" s="13" t="s">
        <v>31</v>
      </c>
      <c r="B37" s="136">
        <v>1.4615921248810564</v>
      </c>
      <c r="C37" s="14">
        <v>1.4615921248810564</v>
      </c>
      <c r="D37" s="14">
        <v>1.4615921248810564</v>
      </c>
      <c r="E37" s="14">
        <v>1.4615921248810564</v>
      </c>
      <c r="F37" s="14">
        <v>1.4615921248810564</v>
      </c>
      <c r="G37" s="14">
        <v>1.4615921332054946</v>
      </c>
      <c r="H37" s="14">
        <v>1.4615921332054946</v>
      </c>
      <c r="I37" s="136">
        <v>9.2067006845537627</v>
      </c>
      <c r="J37" s="14">
        <v>7.6693274772401949</v>
      </c>
      <c r="K37" s="14">
        <v>7.2219231414214438</v>
      </c>
      <c r="L37" s="14">
        <v>6.6924632458987761</v>
      </c>
      <c r="M37" s="14">
        <v>6.4280606392649444</v>
      </c>
      <c r="N37" s="14">
        <v>6.794652185030631</v>
      </c>
      <c r="O37" s="14">
        <v>6.4323928586618191</v>
      </c>
      <c r="P37" s="136">
        <v>16.718723857087323</v>
      </c>
      <c r="Q37" s="14">
        <v>14.002598207167686</v>
      </c>
      <c r="R37" s="14">
        <v>13.256097465059181</v>
      </c>
      <c r="S37" s="14">
        <v>11.938731523102796</v>
      </c>
      <c r="T37" s="14">
        <v>11.867665814540242</v>
      </c>
      <c r="U37" s="14">
        <v>12.908973342214546</v>
      </c>
      <c r="V37" s="14">
        <v>11.8501538575306</v>
      </c>
      <c r="W37" s="136">
        <v>6.0947170883931479E-2</v>
      </c>
      <c r="X37" s="14">
        <v>6.0941423856825216E-2</v>
      </c>
      <c r="Y37" s="14">
        <v>6.09403678121141E-2</v>
      </c>
      <c r="Z37" s="14">
        <v>6.0938314034173387E-2</v>
      </c>
      <c r="AA37" s="14">
        <v>6.0940762824950305E-2</v>
      </c>
      <c r="AB37" s="14">
        <v>6.0955726005340133E-2</v>
      </c>
      <c r="AC37" s="14">
        <v>6.0954873636363843E-2</v>
      </c>
      <c r="AD37" s="136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36">
        <v>37.576509089442801</v>
      </c>
      <c r="AL37" s="14">
        <v>32.770808851864238</v>
      </c>
      <c r="AM37" s="14">
        <v>31.887653746313507</v>
      </c>
      <c r="AN37" s="14">
        <v>30.170108594177773</v>
      </c>
      <c r="AO37" s="14">
        <v>32.028406456527641</v>
      </c>
      <c r="AP37" s="14">
        <v>44.731388697124977</v>
      </c>
      <c r="AQ37" s="137">
        <v>44.018564698959601</v>
      </c>
    </row>
    <row r="38" spans="1:43" x14ac:dyDescent="0.25">
      <c r="A38" s="13" t="s">
        <v>32</v>
      </c>
      <c r="B38" s="136">
        <v>18.296617233512421</v>
      </c>
      <c r="C38" s="14">
        <v>28.264726077536878</v>
      </c>
      <c r="D38" s="14">
        <v>20.597401209803675</v>
      </c>
      <c r="E38" s="14">
        <v>19.918612385024467</v>
      </c>
      <c r="F38" s="14">
        <v>21.584704961842867</v>
      </c>
      <c r="G38" s="14">
        <v>13.383389497901989</v>
      </c>
      <c r="H38" s="14">
        <v>13.349385188596163</v>
      </c>
      <c r="I38" s="136">
        <v>14.102948622665155</v>
      </c>
      <c r="J38" s="14">
        <v>16.03161113571954</v>
      </c>
      <c r="K38" s="14">
        <v>13.20683446992148</v>
      </c>
      <c r="L38" s="14">
        <v>12.349167599016305</v>
      </c>
      <c r="M38" s="14">
        <v>12.645406990042973</v>
      </c>
      <c r="N38" s="14">
        <v>8.4237237602603354</v>
      </c>
      <c r="O38" s="14">
        <v>9.156999159001165</v>
      </c>
      <c r="P38" s="136">
        <v>31.311603114117855</v>
      </c>
      <c r="Q38" s="14">
        <v>35.474537462586596</v>
      </c>
      <c r="R38" s="14">
        <v>29.368244037611557</v>
      </c>
      <c r="S38" s="14">
        <v>26.715321395731053</v>
      </c>
      <c r="T38" s="14">
        <v>27.700171114970711</v>
      </c>
      <c r="U38" s="14">
        <v>16.38415887134726</v>
      </c>
      <c r="V38" s="14">
        <v>17.604387118659186</v>
      </c>
      <c r="W38" s="136">
        <v>0.12629820815608303</v>
      </c>
      <c r="X38" s="14">
        <v>0.13742460838370932</v>
      </c>
      <c r="Y38" s="14">
        <v>0.12191621952827958</v>
      </c>
      <c r="Z38" s="14">
        <v>0.11028143602801306</v>
      </c>
      <c r="AA38" s="14">
        <v>0.11984357877586921</v>
      </c>
      <c r="AB38" s="14">
        <v>6.790593367751864E-2</v>
      </c>
      <c r="AC38" s="14">
        <v>6.8513345235084303E-2</v>
      </c>
      <c r="AD38" s="136">
        <v>0.399868733723662</v>
      </c>
      <c r="AE38" s="14">
        <v>2.1806861704546785</v>
      </c>
      <c r="AF38" s="14">
        <v>0.91300875958292671</v>
      </c>
      <c r="AG38" s="14">
        <v>0.84833736861973286</v>
      </c>
      <c r="AH38" s="14">
        <v>0.93131976624081803</v>
      </c>
      <c r="AI38" s="14">
        <v>0.7721531243327584</v>
      </c>
      <c r="AJ38" s="14">
        <v>0.69003626372676452</v>
      </c>
      <c r="AK38" s="136">
        <v>56.977944771620528</v>
      </c>
      <c r="AL38" s="14">
        <v>61.635343391990375</v>
      </c>
      <c r="AM38" s="14">
        <v>53.308018852668596</v>
      </c>
      <c r="AN38" s="14">
        <v>52.46649183360563</v>
      </c>
      <c r="AO38" s="14">
        <v>52.856643277664389</v>
      </c>
      <c r="AP38" s="14">
        <v>44.918070598858115</v>
      </c>
      <c r="AQ38" s="137">
        <v>58.40783205363644</v>
      </c>
    </row>
    <row r="39" spans="1:43" x14ac:dyDescent="0.25">
      <c r="A39" s="13" t="s">
        <v>33</v>
      </c>
      <c r="B39" s="136">
        <v>26.515763908399556</v>
      </c>
      <c r="C39" s="14">
        <v>22.815508145953686</v>
      </c>
      <c r="D39" s="14">
        <v>24.525538774658774</v>
      </c>
      <c r="E39" s="14">
        <v>24.140153077136596</v>
      </c>
      <c r="F39" s="14">
        <v>24.985913759501972</v>
      </c>
      <c r="G39" s="14">
        <v>24.926612091882891</v>
      </c>
      <c r="H39" s="14">
        <v>26.143276829459765</v>
      </c>
      <c r="I39" s="136">
        <v>17.945812226581378</v>
      </c>
      <c r="J39" s="14">
        <v>17.493849491659653</v>
      </c>
      <c r="K39" s="14">
        <v>19.750903868703716</v>
      </c>
      <c r="L39" s="14">
        <v>18.794627169582778</v>
      </c>
      <c r="M39" s="14">
        <v>20.778767413644328</v>
      </c>
      <c r="N39" s="14">
        <v>20.058616420434024</v>
      </c>
      <c r="O39" s="14">
        <v>20.614677780658891</v>
      </c>
      <c r="P39" s="136">
        <v>43.661315377850961</v>
      </c>
      <c r="Q39" s="14">
        <v>42.259026471654586</v>
      </c>
      <c r="R39" s="14">
        <v>46.995031504258137</v>
      </c>
      <c r="S39" s="14">
        <v>45.757775928761802</v>
      </c>
      <c r="T39" s="14">
        <v>48.314953591373303</v>
      </c>
      <c r="U39" s="14">
        <v>47.615018809044734</v>
      </c>
      <c r="V39" s="14">
        <v>48.165494157543577</v>
      </c>
      <c r="W39" s="136">
        <v>0.1913047895244219</v>
      </c>
      <c r="X39" s="14">
        <v>0.18523455957684823</v>
      </c>
      <c r="Y39" s="14">
        <v>0.1926046104852801</v>
      </c>
      <c r="Z39" s="14">
        <v>0.19116644725854956</v>
      </c>
      <c r="AA39" s="14">
        <v>0.19469469034465173</v>
      </c>
      <c r="AB39" s="14">
        <v>0.19489301093644845</v>
      </c>
      <c r="AC39" s="14">
        <v>0.20095935114585756</v>
      </c>
      <c r="AD39" s="136">
        <v>2.4503424899296005E-2</v>
      </c>
      <c r="AE39" s="14">
        <v>1.7063348335829891E-2</v>
      </c>
      <c r="AF39" s="14">
        <v>1.7944583807088823E-2</v>
      </c>
      <c r="AG39" s="14">
        <v>1.777765650130346E-2</v>
      </c>
      <c r="AH39" s="14">
        <v>1.8202676519759025E-2</v>
      </c>
      <c r="AI39" s="14">
        <v>1.8103396312275095E-2</v>
      </c>
      <c r="AJ39" s="14">
        <v>1.7753279051999218E-2</v>
      </c>
      <c r="AK39" s="136">
        <v>29.86381325091293</v>
      </c>
      <c r="AL39" s="14">
        <v>29.835346282694946</v>
      </c>
      <c r="AM39" s="14">
        <v>31.865833388905415</v>
      </c>
      <c r="AN39" s="14">
        <v>31.497423952329985</v>
      </c>
      <c r="AO39" s="14">
        <v>32.444999862442437</v>
      </c>
      <c r="AP39" s="14">
        <v>32.516027664391615</v>
      </c>
      <c r="AQ39" s="137">
        <v>32.636262365212332</v>
      </c>
    </row>
    <row r="40" spans="1:43" x14ac:dyDescent="0.25">
      <c r="A40" s="13" t="s">
        <v>34</v>
      </c>
      <c r="B40" s="136">
        <v>103.8321932284407</v>
      </c>
      <c r="C40" s="14">
        <v>113.02227431597014</v>
      </c>
      <c r="D40" s="14">
        <v>113.68332291350733</v>
      </c>
      <c r="E40" s="14">
        <v>106.07275178457587</v>
      </c>
      <c r="F40" s="14">
        <v>111.07804595105119</v>
      </c>
      <c r="G40" s="14">
        <v>88.516227135878353</v>
      </c>
      <c r="H40" s="14">
        <v>90.647561276613857</v>
      </c>
      <c r="I40" s="136">
        <v>29.931176139963263</v>
      </c>
      <c r="J40" s="14">
        <v>29.18973267628661</v>
      </c>
      <c r="K40" s="14">
        <v>29.541816401765011</v>
      </c>
      <c r="L40" s="14">
        <v>29.093250865088116</v>
      </c>
      <c r="M40" s="14">
        <v>29.385704004235734</v>
      </c>
      <c r="N40" s="14">
        <v>27.953275032778055</v>
      </c>
      <c r="O40" s="14">
        <v>27.276446241614249</v>
      </c>
      <c r="P40" s="136">
        <v>70.71436469656075</v>
      </c>
      <c r="Q40" s="14">
        <v>69.879674072298641</v>
      </c>
      <c r="R40" s="14">
        <v>70.085131153704594</v>
      </c>
      <c r="S40" s="14">
        <v>69.604089635502589</v>
      </c>
      <c r="T40" s="14">
        <v>69.717756605455278</v>
      </c>
      <c r="U40" s="14">
        <v>67.535095587087753</v>
      </c>
      <c r="V40" s="14">
        <v>67.184651963415178</v>
      </c>
      <c r="W40" s="136">
        <v>0.47579764533696295</v>
      </c>
      <c r="X40" s="14">
        <v>0.44340520982796677</v>
      </c>
      <c r="Y40" s="14">
        <v>0.44336744592629768</v>
      </c>
      <c r="Z40" s="14">
        <v>0.43582536748970668</v>
      </c>
      <c r="AA40" s="14">
        <v>0.38635273429661066</v>
      </c>
      <c r="AB40" s="14">
        <v>0.37129573392602477</v>
      </c>
      <c r="AC40" s="14">
        <v>0.38442940235165218</v>
      </c>
      <c r="AD40" s="136">
        <v>0.70625815217168586</v>
      </c>
      <c r="AE40" s="14">
        <v>0.75204373561914173</v>
      </c>
      <c r="AF40" s="14">
        <v>0.77930105744955325</v>
      </c>
      <c r="AG40" s="14">
        <v>0.7878723808329926</v>
      </c>
      <c r="AH40" s="14">
        <v>0.83320433241609071</v>
      </c>
      <c r="AI40" s="14">
        <v>0.66011921377098171</v>
      </c>
      <c r="AJ40" s="14">
        <v>0.60107724768916548</v>
      </c>
      <c r="AK40" s="136">
        <v>110.97510520821837</v>
      </c>
      <c r="AL40" s="14">
        <v>109.9494614518909</v>
      </c>
      <c r="AM40" s="14">
        <v>107.05227904954526</v>
      </c>
      <c r="AN40" s="14">
        <v>107.76127971820294</v>
      </c>
      <c r="AO40" s="14">
        <v>112.23327634290133</v>
      </c>
      <c r="AP40" s="14">
        <v>126.12700016241187</v>
      </c>
      <c r="AQ40" s="137">
        <v>137.72657440200214</v>
      </c>
    </row>
    <row r="41" spans="1:43" x14ac:dyDescent="0.25">
      <c r="A41" s="13" t="s">
        <v>35</v>
      </c>
      <c r="B41" s="136">
        <v>40.704458291605171</v>
      </c>
      <c r="C41" s="14">
        <v>19.043131019232845</v>
      </c>
      <c r="D41" s="14">
        <v>19.578422439501182</v>
      </c>
      <c r="E41" s="14">
        <v>19.757486417128714</v>
      </c>
      <c r="F41" s="14">
        <v>14.43570065772332</v>
      </c>
      <c r="G41" s="14">
        <v>13.59126333962716</v>
      </c>
      <c r="H41" s="14">
        <v>12.648234024870151</v>
      </c>
      <c r="I41" s="136">
        <v>21.123302332357088</v>
      </c>
      <c r="J41" s="14">
        <v>20.778075609447765</v>
      </c>
      <c r="K41" s="14">
        <v>21.161334616724311</v>
      </c>
      <c r="L41" s="14">
        <v>21.443794743390054</v>
      </c>
      <c r="M41" s="14">
        <v>19.745550062133951</v>
      </c>
      <c r="N41" s="14">
        <v>14.537572297456357</v>
      </c>
      <c r="O41" s="14">
        <v>15.765379706520202</v>
      </c>
      <c r="P41" s="136">
        <v>43.442140851448926</v>
      </c>
      <c r="Q41" s="14">
        <v>42.636716733380858</v>
      </c>
      <c r="R41" s="14">
        <v>42.697799803866076</v>
      </c>
      <c r="S41" s="14">
        <v>41.846344235183388</v>
      </c>
      <c r="T41" s="14">
        <v>37.727676160432509</v>
      </c>
      <c r="U41" s="14">
        <v>32.040928598993908</v>
      </c>
      <c r="V41" s="14">
        <v>32.481685228479684</v>
      </c>
      <c r="W41" s="136">
        <v>4.4587260710781118E-2</v>
      </c>
      <c r="X41" s="14">
        <v>8.4133496899763627E-2</v>
      </c>
      <c r="Y41" s="14">
        <v>8.5391768958565539E-2</v>
      </c>
      <c r="Z41" s="14">
        <v>8.6945839401503883E-2</v>
      </c>
      <c r="AA41" s="14">
        <v>7.822112076581525E-2</v>
      </c>
      <c r="AB41" s="14">
        <v>7.4600761175505445E-2</v>
      </c>
      <c r="AC41" s="14">
        <v>7.2350030607465018E-2</v>
      </c>
      <c r="AD41" s="136">
        <v>7.5176496717124022E-2</v>
      </c>
      <c r="AE41" s="14">
        <v>2.7166914008045204E-2</v>
      </c>
      <c r="AF41" s="14">
        <v>2.890744722600844E-2</v>
      </c>
      <c r="AG41" s="14">
        <v>2.8304486934731907E-2</v>
      </c>
      <c r="AH41" s="14">
        <v>2.5852481783701288E-2</v>
      </c>
      <c r="AI41" s="14">
        <v>2.2321701661960704E-2</v>
      </c>
      <c r="AJ41" s="14">
        <v>1.6075522681190679E-2</v>
      </c>
      <c r="AK41" s="136">
        <v>37.753856439984645</v>
      </c>
      <c r="AL41" s="14">
        <v>44.517290571105576</v>
      </c>
      <c r="AM41" s="14">
        <v>43.947384846877995</v>
      </c>
      <c r="AN41" s="14">
        <v>44.930228366443515</v>
      </c>
      <c r="AO41" s="14">
        <v>45.263674024786496</v>
      </c>
      <c r="AP41" s="14">
        <v>42.73872450424355</v>
      </c>
      <c r="AQ41" s="137">
        <v>45.892055618677666</v>
      </c>
    </row>
    <row r="42" spans="1:43" x14ac:dyDescent="0.25">
      <c r="A42" s="13" t="s">
        <v>36</v>
      </c>
      <c r="B42" s="136">
        <v>0.70613799105002339</v>
      </c>
      <c r="C42" s="14">
        <v>0.72720776548202348</v>
      </c>
      <c r="D42" s="14">
        <v>0.92432140492010362</v>
      </c>
      <c r="E42" s="14">
        <v>0.92432140492010362</v>
      </c>
      <c r="F42" s="14">
        <v>0.98984840340362357</v>
      </c>
      <c r="G42" s="14">
        <v>0.92432140492010362</v>
      </c>
      <c r="H42" s="14">
        <v>0.98984840215202996</v>
      </c>
      <c r="I42" s="136">
        <v>0.73530404493707702</v>
      </c>
      <c r="J42" s="14">
        <v>0.79568552928037406</v>
      </c>
      <c r="K42" s="14">
        <v>0.8267571385810637</v>
      </c>
      <c r="L42" s="14">
        <v>1.0763179225623796</v>
      </c>
      <c r="M42" s="14">
        <v>1.3823693082440331</v>
      </c>
      <c r="N42" s="14">
        <v>1.1945828937848511</v>
      </c>
      <c r="O42" s="14">
        <v>1.3823693013568026</v>
      </c>
      <c r="P42" s="136">
        <v>2.6884523881790292</v>
      </c>
      <c r="Q42" s="14">
        <v>2.8475018407957906</v>
      </c>
      <c r="R42" s="14">
        <v>3.1387742360913995</v>
      </c>
      <c r="S42" s="14">
        <v>3.3883350200727147</v>
      </c>
      <c r="T42" s="14">
        <v>3.6943864057543676</v>
      </c>
      <c r="U42" s="14">
        <v>3.5065999905879699</v>
      </c>
      <c r="V42" s="14">
        <v>3.6943863981599203</v>
      </c>
      <c r="W42" s="136">
        <v>1.058888576130843E-2</v>
      </c>
      <c r="X42" s="14">
        <v>1.0739849267197158E-2</v>
      </c>
      <c r="Y42" s="14">
        <v>1.2144296526057632E-2</v>
      </c>
      <c r="Z42" s="14">
        <v>1.214499529625278E-2</v>
      </c>
      <c r="AA42" s="14">
        <v>6.5062287387751438E-2</v>
      </c>
      <c r="AB42" s="14">
        <v>6.4595407562568916E-2</v>
      </c>
      <c r="AC42" s="14">
        <v>6.5062287307637093E-2</v>
      </c>
      <c r="AD42" s="136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36">
        <v>6.1500802167489725</v>
      </c>
      <c r="AL42" s="14">
        <v>6.9050577001410707</v>
      </c>
      <c r="AM42" s="14">
        <v>7.3960408843795502</v>
      </c>
      <c r="AN42" s="14">
        <v>7.9804124161501946</v>
      </c>
      <c r="AO42" s="14">
        <v>9.2388694799779874</v>
      </c>
      <c r="AP42" s="14">
        <v>9.0791474236507312</v>
      </c>
      <c r="AQ42" s="137">
        <v>9.2388694807705694</v>
      </c>
    </row>
    <row r="43" spans="1:43" x14ac:dyDescent="0.25">
      <c r="A43" s="13" t="s">
        <v>37</v>
      </c>
      <c r="B43" s="136">
        <v>54.563374849877377</v>
      </c>
      <c r="C43" s="14">
        <v>55.560161822467471</v>
      </c>
      <c r="D43" s="14">
        <v>56.030264188475655</v>
      </c>
      <c r="E43" s="14">
        <v>53.391495179320501</v>
      </c>
      <c r="F43" s="14">
        <v>54.174340995659762</v>
      </c>
      <c r="G43" s="14">
        <v>51.468072256234166</v>
      </c>
      <c r="H43" s="14">
        <v>54.759219344010354</v>
      </c>
      <c r="I43" s="136">
        <v>42.297785404451417</v>
      </c>
      <c r="J43" s="14">
        <v>43.118949339284889</v>
      </c>
      <c r="K43" s="14">
        <v>43.644165919143738</v>
      </c>
      <c r="L43" s="14">
        <v>42.924332657823399</v>
      </c>
      <c r="M43" s="14">
        <v>43.682157880596904</v>
      </c>
      <c r="N43" s="14">
        <v>39.136803837480315</v>
      </c>
      <c r="O43" s="14">
        <v>38.17815242658898</v>
      </c>
      <c r="P43" s="136">
        <v>98.677422710047409</v>
      </c>
      <c r="Q43" s="14">
        <v>98.997612585129005</v>
      </c>
      <c r="R43" s="14">
        <v>100.56646253518002</v>
      </c>
      <c r="S43" s="14">
        <v>98.624111243349986</v>
      </c>
      <c r="T43" s="14">
        <v>100.33172729429425</v>
      </c>
      <c r="U43" s="14">
        <v>91.132847416571551</v>
      </c>
      <c r="V43" s="14">
        <v>89.936567159712155</v>
      </c>
      <c r="W43" s="136">
        <v>0.36211768675440065</v>
      </c>
      <c r="X43" s="14">
        <v>0.36420027453353093</v>
      </c>
      <c r="Y43" s="14">
        <v>0.36955825866033054</v>
      </c>
      <c r="Z43" s="14">
        <v>0.36122085961103789</v>
      </c>
      <c r="AA43" s="14">
        <v>0.36628998805006785</v>
      </c>
      <c r="AB43" s="14">
        <v>0.33458504044031612</v>
      </c>
      <c r="AC43" s="14">
        <v>0.32592606365462556</v>
      </c>
      <c r="AD43" s="136">
        <v>0.40784484082311101</v>
      </c>
      <c r="AE43" s="14">
        <v>0.41272388778188507</v>
      </c>
      <c r="AF43" s="14">
        <v>0.41840274057197296</v>
      </c>
      <c r="AG43" s="14">
        <v>0.42048796971911434</v>
      </c>
      <c r="AH43" s="14">
        <v>0.42646106246089893</v>
      </c>
      <c r="AI43" s="14">
        <v>0.38169264724434893</v>
      </c>
      <c r="AJ43" s="14">
        <v>0.35521942340743107</v>
      </c>
      <c r="AK43" s="136">
        <v>110.05874146168179</v>
      </c>
      <c r="AL43" s="14">
        <v>108.55053882812304</v>
      </c>
      <c r="AM43" s="14">
        <v>109.12890259926009</v>
      </c>
      <c r="AN43" s="14">
        <v>108.4739859142115</v>
      </c>
      <c r="AO43" s="14">
        <v>106.35764040512818</v>
      </c>
      <c r="AP43" s="14">
        <v>116.22644255825824</v>
      </c>
      <c r="AQ43" s="137">
        <v>132.93459297427327</v>
      </c>
    </row>
    <row r="44" spans="1:43" x14ac:dyDescent="0.25">
      <c r="A44" s="13" t="s">
        <v>38</v>
      </c>
      <c r="B44" s="136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36">
        <v>0.30479752513415231</v>
      </c>
      <c r="J44" s="14">
        <v>0.24681496258089813</v>
      </c>
      <c r="K44" s="14">
        <v>0.24681496258089813</v>
      </c>
      <c r="L44" s="14">
        <v>0.24681496258089813</v>
      </c>
      <c r="M44" s="14">
        <v>0.24681496258089813</v>
      </c>
      <c r="N44" s="14">
        <v>0.27878558739288156</v>
      </c>
      <c r="O44" s="14">
        <v>0.25468009346080417</v>
      </c>
      <c r="P44" s="136">
        <v>0.47842671683913873</v>
      </c>
      <c r="Q44" s="14">
        <v>0.420444154285885</v>
      </c>
      <c r="R44" s="14">
        <v>0.420444154285885</v>
      </c>
      <c r="S44" s="14">
        <v>0.43021339631941991</v>
      </c>
      <c r="T44" s="14">
        <v>0.42182046661186789</v>
      </c>
      <c r="U44" s="14">
        <v>0.46491025054350954</v>
      </c>
      <c r="V44" s="14">
        <v>0.46466156351742721</v>
      </c>
      <c r="W44" s="136">
        <v>3.8467848222600988E-6</v>
      </c>
      <c r="X44" s="14">
        <v>3.5651565640939683E-6</v>
      </c>
      <c r="Y44" s="14">
        <v>3.5651565640939683E-6</v>
      </c>
      <c r="Z44" s="14">
        <v>3.6127175241136623E-6</v>
      </c>
      <c r="AA44" s="14">
        <v>3.5706780658594686E-6</v>
      </c>
      <c r="AB44" s="14">
        <v>3.9886419213251507E-6</v>
      </c>
      <c r="AC44" s="14">
        <v>4.341593649297468E-6</v>
      </c>
      <c r="AD44" s="136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36">
        <v>3.4351655403514858</v>
      </c>
      <c r="AL44" s="14">
        <v>3.1996438513079823</v>
      </c>
      <c r="AM44" s="14">
        <v>3.1996438513079823</v>
      </c>
      <c r="AN44" s="14">
        <v>3.2394184027301662</v>
      </c>
      <c r="AO44" s="14">
        <v>3.2042614043558735</v>
      </c>
      <c r="AP44" s="14">
        <v>3.5537986057696029</v>
      </c>
      <c r="AQ44" s="137">
        <v>3.848967093705308</v>
      </c>
    </row>
    <row r="45" spans="1:43" x14ac:dyDescent="0.25">
      <c r="A45" s="13" t="s">
        <v>39</v>
      </c>
      <c r="B45" s="136">
        <v>20.286080815860906</v>
      </c>
      <c r="C45" s="14">
        <v>23.623673185320385</v>
      </c>
      <c r="D45" s="14">
        <v>26.174932298389724</v>
      </c>
      <c r="E45" s="14">
        <v>21.509435918109805</v>
      </c>
      <c r="F45" s="14">
        <v>27.136155975551038</v>
      </c>
      <c r="G45" s="14">
        <v>15.955103465339979</v>
      </c>
      <c r="H45" s="14">
        <v>15.955103465339976</v>
      </c>
      <c r="I45" s="136">
        <v>6.206546878188723</v>
      </c>
      <c r="J45" s="14">
        <v>6.5532480195626786</v>
      </c>
      <c r="K45" s="14">
        <v>6.0189324089091958</v>
      </c>
      <c r="L45" s="14">
        <v>5.7091276368070343</v>
      </c>
      <c r="M45" s="14">
        <v>6.3021853303426205</v>
      </c>
      <c r="N45" s="14">
        <v>6.0289299018788212</v>
      </c>
      <c r="O45" s="14">
        <v>6.5187334489272191</v>
      </c>
      <c r="P45" s="136">
        <v>12.965514373579252</v>
      </c>
      <c r="Q45" s="14">
        <v>14.315829944399955</v>
      </c>
      <c r="R45" s="14">
        <v>13.768416044067656</v>
      </c>
      <c r="S45" s="14">
        <v>11.90973679897275</v>
      </c>
      <c r="T45" s="14">
        <v>14.088777116349359</v>
      </c>
      <c r="U45" s="14">
        <v>10.299387505044097</v>
      </c>
      <c r="V45" s="14">
        <v>11.494105909256772</v>
      </c>
      <c r="W45" s="136">
        <v>9.4280786739799186E-2</v>
      </c>
      <c r="X45" s="14">
        <v>9.9332941041869807E-2</v>
      </c>
      <c r="Y45" s="14">
        <v>0.10082001386248275</v>
      </c>
      <c r="Z45" s="14">
        <v>8.0661758240608755E-2</v>
      </c>
      <c r="AA45" s="14">
        <v>0.10369065218869715</v>
      </c>
      <c r="AB45" s="14">
        <v>6.4601719536322919E-2</v>
      </c>
      <c r="AC45" s="14">
        <v>6.4616992330608705E-2</v>
      </c>
      <c r="AD45" s="136">
        <v>0.10739443019418371</v>
      </c>
      <c r="AE45" s="14">
        <v>0.12560993873858059</v>
      </c>
      <c r="AF45" s="14">
        <v>0.13685878027653775</v>
      </c>
      <c r="AG45" s="14">
        <v>0.11170018444764201</v>
      </c>
      <c r="AH45" s="14">
        <v>0.11448820375328643</v>
      </c>
      <c r="AI45" s="14">
        <v>8.4666156621642549E-2</v>
      </c>
      <c r="AJ45" s="14">
        <v>8.4666156621642535E-2</v>
      </c>
      <c r="AK45" s="136">
        <v>33.399722149169065</v>
      </c>
      <c r="AL45" s="14">
        <v>35.94060209911499</v>
      </c>
      <c r="AM45" s="14">
        <v>33.359044478589681</v>
      </c>
      <c r="AN45" s="14">
        <v>31.568974493662907</v>
      </c>
      <c r="AO45" s="14">
        <v>39.354356283935026</v>
      </c>
      <c r="AP45" s="14">
        <v>36.540398118674318</v>
      </c>
      <c r="AQ45" s="137">
        <v>49.312817797113851</v>
      </c>
    </row>
    <row r="46" spans="1:43" x14ac:dyDescent="0.25">
      <c r="A46" s="13" t="s">
        <v>40</v>
      </c>
      <c r="B46" s="136">
        <v>1.4664698840641099</v>
      </c>
      <c r="C46" s="14">
        <v>1.4664698840641099</v>
      </c>
      <c r="D46" s="14">
        <v>1.44930011691098</v>
      </c>
      <c r="E46" s="14">
        <v>1.4664698840641099</v>
      </c>
      <c r="F46" s="14">
        <v>1.46646988564425</v>
      </c>
      <c r="G46" s="14">
        <v>1.4664698840641099</v>
      </c>
      <c r="H46" s="14">
        <v>1.80759331758236</v>
      </c>
      <c r="I46" s="136">
        <v>0.74458883267143849</v>
      </c>
      <c r="J46" s="14">
        <v>0.74092496023606147</v>
      </c>
      <c r="K46" s="14">
        <v>0.68637370329387004</v>
      </c>
      <c r="L46" s="14">
        <v>0.7469958522566047</v>
      </c>
      <c r="M46" s="14">
        <v>0.71935325768695202</v>
      </c>
      <c r="N46" s="14">
        <v>0.76229499454563221</v>
      </c>
      <c r="O46" s="14">
        <v>0.75503302273564177</v>
      </c>
      <c r="P46" s="136">
        <v>1.6932482564901354</v>
      </c>
      <c r="Q46" s="14">
        <v>1.6895843840547584</v>
      </c>
      <c r="R46" s="14">
        <v>1.6282824425880551</v>
      </c>
      <c r="S46" s="14">
        <v>1.6956552760753016</v>
      </c>
      <c r="T46" s="14">
        <v>1.6680126815056449</v>
      </c>
      <c r="U46" s="14">
        <v>1.7239437009086769</v>
      </c>
      <c r="V46" s="14">
        <v>1.7166817290986862</v>
      </c>
      <c r="W46" s="136">
        <v>7.7733908300864039E-3</v>
      </c>
      <c r="X46" s="14">
        <v>7.7733809710858991E-3</v>
      </c>
      <c r="Y46" s="14">
        <v>7.6822536548498861E-3</v>
      </c>
      <c r="Z46" s="14">
        <v>7.7733938762697234E-3</v>
      </c>
      <c r="AA46" s="14">
        <v>7.7584340583964958E-3</v>
      </c>
      <c r="AB46" s="14">
        <v>7.7556493288483954E-3</v>
      </c>
      <c r="AC46" s="14">
        <v>7.549280858446957E-3</v>
      </c>
      <c r="AD46" s="136">
        <v>1.8330873550801399E-3</v>
      </c>
      <c r="AE46" s="14">
        <v>1.8330873550801399E-3</v>
      </c>
      <c r="AF46" s="14">
        <v>1.8116251461387301E-3</v>
      </c>
      <c r="AG46" s="14">
        <v>1.8330873550801399E-3</v>
      </c>
      <c r="AH46" s="14">
        <v>1.8290406865225999E-3</v>
      </c>
      <c r="AI46" s="14">
        <v>1.82816822286094E-3</v>
      </c>
      <c r="AJ46" s="14">
        <v>1.68664069436972E-3</v>
      </c>
      <c r="AK46" s="136">
        <v>4.8705893038861472</v>
      </c>
      <c r="AL46" s="14">
        <v>4.862344362606656</v>
      </c>
      <c r="AM46" s="14">
        <v>4.7094247881792226</v>
      </c>
      <c r="AN46" s="14">
        <v>4.8731367834796595</v>
      </c>
      <c r="AO46" s="14">
        <v>4.7815322588609606</v>
      </c>
      <c r="AP46" s="14">
        <v>5.1302628523523559</v>
      </c>
      <c r="AQ46" s="137">
        <v>5.09384868306228</v>
      </c>
    </row>
    <row r="47" spans="1:43" x14ac:dyDescent="0.25">
      <c r="A47" s="13" t="s">
        <v>41</v>
      </c>
      <c r="B47" s="136">
        <v>40.575957138264968</v>
      </c>
      <c r="C47" s="14">
        <v>42.4107258631389</v>
      </c>
      <c r="D47" s="14">
        <v>42.449774995892128</v>
      </c>
      <c r="E47" s="14">
        <v>41.592390710453628</v>
      </c>
      <c r="F47" s="14">
        <v>42.367553177084346</v>
      </c>
      <c r="G47" s="14">
        <v>40.087101911550292</v>
      </c>
      <c r="H47" s="14">
        <v>41.577540878206989</v>
      </c>
      <c r="I47" s="136">
        <v>5.9518852388356098</v>
      </c>
      <c r="J47" s="14">
        <v>6.7250876108295357</v>
      </c>
      <c r="K47" s="14">
        <v>6.4821014973528683</v>
      </c>
      <c r="L47" s="14">
        <v>6.5013939550428637</v>
      </c>
      <c r="M47" s="14">
        <v>6.7307461776458437</v>
      </c>
      <c r="N47" s="14">
        <v>6.8354441978981137</v>
      </c>
      <c r="O47" s="14">
        <v>6.762701777158175</v>
      </c>
      <c r="P47" s="136">
        <v>13.853788617727883</v>
      </c>
      <c r="Q47" s="14">
        <v>14.688146811760753</v>
      </c>
      <c r="R47" s="14">
        <v>14.418651768863901</v>
      </c>
      <c r="S47" s="14">
        <v>14.68015090288343</v>
      </c>
      <c r="T47" s="14">
        <v>15.072468635776335</v>
      </c>
      <c r="U47" s="14">
        <v>15.464920006041307</v>
      </c>
      <c r="V47" s="14">
        <v>15.392177585301368</v>
      </c>
      <c r="W47" s="136">
        <v>0.15483051232610734</v>
      </c>
      <c r="X47" s="14">
        <v>0.16038941279557364</v>
      </c>
      <c r="Y47" s="14">
        <v>0.16020096756299079</v>
      </c>
      <c r="Z47" s="14">
        <v>0.16012988418505081</v>
      </c>
      <c r="AA47" s="14">
        <v>0.15994809107959285</v>
      </c>
      <c r="AB47" s="14">
        <v>0.15587264332759015</v>
      </c>
      <c r="AC47" s="14">
        <v>0.15886933107756188</v>
      </c>
      <c r="AD47" s="136">
        <v>8.2654833802668012E-2</v>
      </c>
      <c r="AE47" s="14">
        <v>8.9094684773817462E-2</v>
      </c>
      <c r="AF47" s="14">
        <v>8.9147578526337451E-2</v>
      </c>
      <c r="AG47" s="14">
        <v>9.0737606388842068E-2</v>
      </c>
      <c r="AH47" s="14">
        <v>8.8882164301932784E-2</v>
      </c>
      <c r="AI47" s="14">
        <v>0.13517000749909458</v>
      </c>
      <c r="AJ47" s="14">
        <v>8.7448511301626591E-2</v>
      </c>
      <c r="AK47" s="136">
        <v>43.574961194811586</v>
      </c>
      <c r="AL47" s="14">
        <v>45.798656042926346</v>
      </c>
      <c r="AM47" s="14">
        <v>45.066492563588469</v>
      </c>
      <c r="AN47" s="14">
        <v>49.537434818042797</v>
      </c>
      <c r="AO47" s="14">
        <v>52.674443826347101</v>
      </c>
      <c r="AP47" s="14">
        <v>58.723810322411651</v>
      </c>
      <c r="AQ47" s="137">
        <v>58.689965474723287</v>
      </c>
    </row>
    <row r="48" spans="1:43" x14ac:dyDescent="0.25">
      <c r="A48" s="13" t="s">
        <v>42</v>
      </c>
      <c r="B48" s="136">
        <v>117.43953614084428</v>
      </c>
      <c r="C48" s="14">
        <v>123.24354877359792</v>
      </c>
      <c r="D48" s="14">
        <v>136.43909242587222</v>
      </c>
      <c r="E48" s="14">
        <v>134.68885400479829</v>
      </c>
      <c r="F48" s="14">
        <v>142.14284382303194</v>
      </c>
      <c r="G48" s="14">
        <v>100.26503232442865</v>
      </c>
      <c r="H48" s="14">
        <v>92.409169750805702</v>
      </c>
      <c r="I48" s="136">
        <v>60.379796962067573</v>
      </c>
      <c r="J48" s="14">
        <v>61.893533087597945</v>
      </c>
      <c r="K48" s="14">
        <v>63.946279050194704</v>
      </c>
      <c r="L48" s="14">
        <v>62.847072323261251</v>
      </c>
      <c r="M48" s="14">
        <v>63.623574535247336</v>
      </c>
      <c r="N48" s="14">
        <v>50.056625766152457</v>
      </c>
      <c r="O48" s="14">
        <v>50.015524839899214</v>
      </c>
      <c r="P48" s="136">
        <v>117.72953821757473</v>
      </c>
      <c r="Q48" s="14">
        <v>123.01318701606469</v>
      </c>
      <c r="R48" s="14">
        <v>130.5234554700836</v>
      </c>
      <c r="S48" s="14">
        <v>127.38393220512957</v>
      </c>
      <c r="T48" s="14">
        <v>129.91846518301682</v>
      </c>
      <c r="U48" s="14">
        <v>101.69155213583664</v>
      </c>
      <c r="V48" s="14">
        <v>99.135957254860216</v>
      </c>
      <c r="W48" s="136">
        <v>0.67685029860823676</v>
      </c>
      <c r="X48" s="14">
        <v>0.71692460128457258</v>
      </c>
      <c r="Y48" s="14">
        <v>0.77446926196662347</v>
      </c>
      <c r="Z48" s="14">
        <v>0.76297498831753052</v>
      </c>
      <c r="AA48" s="14">
        <v>0.79085211284386103</v>
      </c>
      <c r="AB48" s="14">
        <v>0.68609019945721939</v>
      </c>
      <c r="AC48" s="14">
        <v>0.61389646972440626</v>
      </c>
      <c r="AD48" s="136">
        <v>0.29880401163875597</v>
      </c>
      <c r="AE48" s="14">
        <v>0.31862858477761952</v>
      </c>
      <c r="AF48" s="14">
        <v>0.34742359701072323</v>
      </c>
      <c r="AG48" s="14">
        <v>0.34324606108828948</v>
      </c>
      <c r="AH48" s="14">
        <v>0.35690213122727193</v>
      </c>
      <c r="AI48" s="14">
        <v>0.28161178143408816</v>
      </c>
      <c r="AJ48" s="14">
        <v>0.22380239144044456</v>
      </c>
      <c r="AK48" s="136">
        <v>228.21373601932711</v>
      </c>
      <c r="AL48" s="14">
        <v>238.53991214700795</v>
      </c>
      <c r="AM48" s="14">
        <v>255.16755162238223</v>
      </c>
      <c r="AN48" s="14">
        <v>258.59659789905743</v>
      </c>
      <c r="AO48" s="14">
        <v>271.16841689953122</v>
      </c>
      <c r="AP48" s="14">
        <v>220.34447591539055</v>
      </c>
      <c r="AQ48" s="137">
        <v>241.76347703546992</v>
      </c>
    </row>
    <row r="49" spans="1:43" x14ac:dyDescent="0.25">
      <c r="A49" s="13" t="s">
        <v>43</v>
      </c>
      <c r="B49" s="136">
        <v>15.494017639419104</v>
      </c>
      <c r="C49" s="14">
        <v>15.494017639419104</v>
      </c>
      <c r="D49" s="14">
        <v>15.494017639419104</v>
      </c>
      <c r="E49" s="14">
        <v>15.494017639419104</v>
      </c>
      <c r="F49" s="14">
        <v>15.202173634324202</v>
      </c>
      <c r="G49" s="14">
        <v>14.270937669147783</v>
      </c>
      <c r="H49" s="14">
        <v>15.373462103980925</v>
      </c>
      <c r="I49" s="136">
        <v>24.8296419924432</v>
      </c>
      <c r="J49" s="14">
        <v>24.849494238282528</v>
      </c>
      <c r="K49" s="14">
        <v>24.697466064243415</v>
      </c>
      <c r="L49" s="14">
        <v>24.83153200518991</v>
      </c>
      <c r="M49" s="14">
        <v>24.882590327346733</v>
      </c>
      <c r="N49" s="14">
        <v>24.908000680376556</v>
      </c>
      <c r="O49" s="14">
        <v>24.916721233738855</v>
      </c>
      <c r="P49" s="136">
        <v>56.662926059649948</v>
      </c>
      <c r="Q49" s="14">
        <v>56.682778305489279</v>
      </c>
      <c r="R49" s="14">
        <v>56.530750131450162</v>
      </c>
      <c r="S49" s="14">
        <v>56.665262530437786</v>
      </c>
      <c r="T49" s="14">
        <v>56.726719559478283</v>
      </c>
      <c r="U49" s="14">
        <v>56.85333172787989</v>
      </c>
      <c r="V49" s="14">
        <v>56.951450163288577</v>
      </c>
      <c r="W49" s="136">
        <v>9.3075271244205185E-2</v>
      </c>
      <c r="X49" s="14">
        <v>9.3075640185346767E-2</v>
      </c>
      <c r="Y49" s="14">
        <v>9.3074164319911626E-2</v>
      </c>
      <c r="Z49" s="14">
        <v>9.3075272887128593E-2</v>
      </c>
      <c r="AA49" s="14">
        <v>0.11562374263077244</v>
      </c>
      <c r="AB49" s="14">
        <v>0.11689395068060773</v>
      </c>
      <c r="AC49" s="14">
        <v>0.11538230745146594</v>
      </c>
      <c r="AD49" s="136">
        <v>3.6821127295612127E-2</v>
      </c>
      <c r="AE49" s="14">
        <v>3.6821127295612127E-2</v>
      </c>
      <c r="AF49" s="14">
        <v>3.6821127295612127E-2</v>
      </c>
      <c r="AG49" s="14">
        <v>3.6821127295612127E-2</v>
      </c>
      <c r="AH49" s="14">
        <v>3.7589137835335545E-2</v>
      </c>
      <c r="AI49" s="14">
        <v>3.9757924871530195E-2</v>
      </c>
      <c r="AJ49" s="14">
        <v>4.1800671086767237E-2</v>
      </c>
      <c r="AK49" s="136">
        <v>40.026451658232574</v>
      </c>
      <c r="AL49" s="14">
        <v>40.334991864334164</v>
      </c>
      <c r="AM49" s="14">
        <v>39.100746684714274</v>
      </c>
      <c r="AN49" s="14">
        <v>40.02782561160528</v>
      </c>
      <c r="AO49" s="14">
        <v>40.629077443232909</v>
      </c>
      <c r="AP49" s="14">
        <v>42.019517999586796</v>
      </c>
      <c r="AQ49" s="137">
        <v>42.887162539733716</v>
      </c>
    </row>
    <row r="50" spans="1:43" x14ac:dyDescent="0.25">
      <c r="A50" s="13" t="s">
        <v>44</v>
      </c>
      <c r="B50" s="136">
        <v>0.31187479870824003</v>
      </c>
      <c r="C50" s="14">
        <v>0.31382375284320002</v>
      </c>
      <c r="D50" s="14">
        <v>0.31382375284320002</v>
      </c>
      <c r="E50" s="14">
        <v>0.31382375284320002</v>
      </c>
      <c r="F50" s="14">
        <v>0.31382375284320002</v>
      </c>
      <c r="G50" s="14">
        <v>0.30978202971612478</v>
      </c>
      <c r="H50" s="14">
        <v>0.30978203014336059</v>
      </c>
      <c r="I50" s="136">
        <v>0.19062073063655391</v>
      </c>
      <c r="J50" s="14">
        <v>0.19826914622734879</v>
      </c>
      <c r="K50" s="14">
        <v>0.1962060179383088</v>
      </c>
      <c r="L50" s="14">
        <v>0.19826914622734879</v>
      </c>
      <c r="M50" s="14">
        <v>0.19826914622734879</v>
      </c>
      <c r="N50" s="14">
        <v>0.20112315741697112</v>
      </c>
      <c r="O50" s="14">
        <v>0.21523197708141464</v>
      </c>
      <c r="P50" s="136">
        <v>0.46167191857425177</v>
      </c>
      <c r="Q50" s="14">
        <v>0.46932033416504682</v>
      </c>
      <c r="R50" s="14">
        <v>0.46725720587600678</v>
      </c>
      <c r="S50" s="14">
        <v>0.46932033416504682</v>
      </c>
      <c r="T50" s="14">
        <v>0.46932033416504682</v>
      </c>
      <c r="U50" s="14">
        <v>0.47787058381171632</v>
      </c>
      <c r="V50" s="14">
        <v>0.50737393481630677</v>
      </c>
      <c r="W50" s="136">
        <v>2.2221088249940431E-3</v>
      </c>
      <c r="X50" s="14">
        <v>2.2359987336801387E-3</v>
      </c>
      <c r="Y50" s="14">
        <v>2.2359951232056329E-3</v>
      </c>
      <c r="Z50" s="14">
        <v>2.2359987336801387E-3</v>
      </c>
      <c r="AA50" s="14">
        <v>2.2359987336801387E-3</v>
      </c>
      <c r="AB50" s="14">
        <v>2.2074576941614088E-3</v>
      </c>
      <c r="AC50" s="14">
        <v>2.2078331943844848E-3</v>
      </c>
      <c r="AD50" s="136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36">
        <v>0.77813345641685672</v>
      </c>
      <c r="AL50" s="14">
        <v>0.7859034203718317</v>
      </c>
      <c r="AM50" s="14">
        <v>0.78288403212082169</v>
      </c>
      <c r="AN50" s="14">
        <v>0.7859034203718317</v>
      </c>
      <c r="AO50" s="14">
        <v>0.7859034203718317</v>
      </c>
      <c r="AP50" s="14">
        <v>0.99033969980407976</v>
      </c>
      <c r="AQ50" s="137">
        <v>1.3043626274153401</v>
      </c>
    </row>
    <row r="51" spans="1:43" x14ac:dyDescent="0.25">
      <c r="A51" s="13" t="s">
        <v>45</v>
      </c>
      <c r="B51" s="136">
        <v>4.5627225566400895</v>
      </c>
      <c r="C51" s="14">
        <v>4.5538721404357014</v>
      </c>
      <c r="D51" s="14">
        <v>5.6164680024465685</v>
      </c>
      <c r="E51" s="14">
        <v>4.0728602127377451</v>
      </c>
      <c r="F51" s="14">
        <v>5.4950905102012397</v>
      </c>
      <c r="G51" s="14">
        <v>2.8386556400789487</v>
      </c>
      <c r="H51" s="14">
        <v>2.8750208636572543</v>
      </c>
      <c r="I51" s="136">
        <v>8.983221589265673</v>
      </c>
      <c r="J51" s="14">
        <v>9.3403212652961169</v>
      </c>
      <c r="K51" s="14">
        <v>9.5914014041639284</v>
      </c>
      <c r="L51" s="14">
        <v>9.1919940513385043</v>
      </c>
      <c r="M51" s="14">
        <v>8.6237397590796796</v>
      </c>
      <c r="N51" s="14">
        <v>5.1940046307652441</v>
      </c>
      <c r="O51" s="14">
        <v>5.1935559825754414</v>
      </c>
      <c r="P51" s="136">
        <v>15.452419208436339</v>
      </c>
      <c r="Q51" s="14">
        <v>16.199300908839316</v>
      </c>
      <c r="R51" s="14">
        <v>20.646790758986864</v>
      </c>
      <c r="S51" s="14">
        <v>15.983214597101036</v>
      </c>
      <c r="T51" s="14">
        <v>18.685827126362909</v>
      </c>
      <c r="U51" s="14">
        <v>11.673917297257077</v>
      </c>
      <c r="V51" s="14">
        <v>11.312166022119783</v>
      </c>
      <c r="W51" s="136">
        <v>4.9517894862491967E-2</v>
      </c>
      <c r="X51" s="14">
        <v>5.0056484911936532E-2</v>
      </c>
      <c r="Y51" s="14">
        <v>5.9021365515592415E-2</v>
      </c>
      <c r="Z51" s="14">
        <v>4.8963907702021643E-2</v>
      </c>
      <c r="AA51" s="14">
        <v>5.7838643653596811E-2</v>
      </c>
      <c r="AB51" s="14">
        <v>4.1008422138683068E-2</v>
      </c>
      <c r="AC51" s="14">
        <v>3.9627909184564089E-2</v>
      </c>
      <c r="AD51" s="136">
        <v>4.4780952220642115E-2</v>
      </c>
      <c r="AE51" s="14">
        <v>4.7784267087818133E-2</v>
      </c>
      <c r="AF51" s="14">
        <v>7.0846391062669517E-2</v>
      </c>
      <c r="AG51" s="14">
        <v>4.5676127014643533E-2</v>
      </c>
      <c r="AH51" s="14">
        <v>6.4267786024723675E-2</v>
      </c>
      <c r="AI51" s="14">
        <v>2.3374142837217192E-2</v>
      </c>
      <c r="AJ51" s="14">
        <v>1.8009284464570466E-2</v>
      </c>
      <c r="AK51" s="136">
        <v>27.241614972398335</v>
      </c>
      <c r="AL51" s="14">
        <v>27.304908549700958</v>
      </c>
      <c r="AM51" s="14">
        <v>31.08115314464731</v>
      </c>
      <c r="AN51" s="14">
        <v>27.172603140136115</v>
      </c>
      <c r="AO51" s="14">
        <v>28.806142774481977</v>
      </c>
      <c r="AP51" s="14">
        <v>25.121469897581459</v>
      </c>
      <c r="AQ51" s="137">
        <v>24.217279034181654</v>
      </c>
    </row>
    <row r="52" spans="1:43" x14ac:dyDescent="0.25">
      <c r="A52" s="13" t="s">
        <v>46</v>
      </c>
      <c r="B52" s="136">
        <v>0.43802248754272111</v>
      </c>
      <c r="C52" s="14">
        <v>0.49280390106592109</v>
      </c>
      <c r="D52" s="14">
        <v>0.62292575151328111</v>
      </c>
      <c r="E52" s="14">
        <v>0.62292575151328111</v>
      </c>
      <c r="F52" s="14">
        <v>0.63072156805312118</v>
      </c>
      <c r="G52" s="14">
        <v>0.62292575073293155</v>
      </c>
      <c r="H52" s="14">
        <v>0.63072156760449916</v>
      </c>
      <c r="I52" s="136">
        <v>0.58962258228378195</v>
      </c>
      <c r="J52" s="14">
        <v>0.74661444157635504</v>
      </c>
      <c r="K52" s="14">
        <v>0.99169624408549983</v>
      </c>
      <c r="L52" s="14">
        <v>1.0628412591099357</v>
      </c>
      <c r="M52" s="14">
        <v>1.1770876259068201</v>
      </c>
      <c r="N52" s="14">
        <v>1.1825203549318459</v>
      </c>
      <c r="O52" s="14">
        <v>1.3361288387712642</v>
      </c>
      <c r="P52" s="136">
        <v>2.27274943939487</v>
      </c>
      <c r="Q52" s="14">
        <v>2.4370981505923743</v>
      </c>
      <c r="R52" s="14">
        <v>2.8678363151444253</v>
      </c>
      <c r="S52" s="14">
        <v>3.2014859418395867</v>
      </c>
      <c r="T52" s="14">
        <v>3.3157323086364707</v>
      </c>
      <c r="U52" s="14">
        <v>3.3211650320382575</v>
      </c>
      <c r="V52" s="14">
        <v>3.4747735158776765</v>
      </c>
      <c r="W52" s="136">
        <v>7.3041459765553155E-3</v>
      </c>
      <c r="X52" s="14">
        <v>7.6945777805325008E-3</v>
      </c>
      <c r="Y52" s="14">
        <v>8.6233173140249433E-3</v>
      </c>
      <c r="Z52" s="14">
        <v>8.6259820528599342E-3</v>
      </c>
      <c r="AA52" s="14">
        <v>8.6821304979517403E-3</v>
      </c>
      <c r="AB52" s="14">
        <v>8.6270164441689494E-3</v>
      </c>
      <c r="AC52" s="14">
        <v>8.6837948377572263E-3</v>
      </c>
      <c r="AD52" s="136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36">
        <v>3.9042456637419183</v>
      </c>
      <c r="AL52" s="14">
        <v>4.13330647108363</v>
      </c>
      <c r="AM52" s="14">
        <v>5.8063895341184191</v>
      </c>
      <c r="AN52" s="14">
        <v>8.0348725541247088</v>
      </c>
      <c r="AO52" s="14">
        <v>8.5583660919175824</v>
      </c>
      <c r="AP52" s="14">
        <v>8.9000166574820039</v>
      </c>
      <c r="AQ52" s="137">
        <v>9.9502857029653686</v>
      </c>
    </row>
    <row r="53" spans="1:43" x14ac:dyDescent="0.25">
      <c r="A53" s="13" t="s">
        <v>47</v>
      </c>
      <c r="B53" s="136">
        <v>74.515868247120238</v>
      </c>
      <c r="C53" s="14">
        <v>71.574940608720809</v>
      </c>
      <c r="D53" s="14">
        <v>72.599601727247261</v>
      </c>
      <c r="E53" s="14">
        <v>71.729020748265043</v>
      </c>
      <c r="F53" s="14">
        <v>70.629298886872775</v>
      </c>
      <c r="G53" s="14">
        <v>68.349169294419298</v>
      </c>
      <c r="H53" s="14">
        <v>67.316254232511994</v>
      </c>
      <c r="I53" s="136">
        <v>25.466642265069737</v>
      </c>
      <c r="J53" s="14">
        <v>25.663545358944315</v>
      </c>
      <c r="K53" s="14">
        <v>25.614099113171608</v>
      </c>
      <c r="L53" s="14">
        <v>25.678771815344554</v>
      </c>
      <c r="M53" s="14">
        <v>25.765288277450125</v>
      </c>
      <c r="N53" s="14">
        <v>24.504629897887497</v>
      </c>
      <c r="O53" s="14">
        <v>24.011359321526253</v>
      </c>
      <c r="P53" s="136">
        <v>61.725209560660417</v>
      </c>
      <c r="Q53" s="14">
        <v>61.920900068071063</v>
      </c>
      <c r="R53" s="14">
        <v>61.858748018406359</v>
      </c>
      <c r="S53" s="14">
        <v>61.955177613976304</v>
      </c>
      <c r="T53" s="14">
        <v>62.228183523521281</v>
      </c>
      <c r="U53" s="14">
        <v>60.616424740662751</v>
      </c>
      <c r="V53" s="14">
        <v>60.132109917717557</v>
      </c>
      <c r="W53" s="136">
        <v>0.35893650222542473</v>
      </c>
      <c r="X53" s="14">
        <v>0.37028723580651679</v>
      </c>
      <c r="Y53" s="14">
        <v>0.36777303205498235</v>
      </c>
      <c r="Z53" s="14">
        <v>0.33797005274709901</v>
      </c>
      <c r="AA53" s="14">
        <v>0.32984649177348557</v>
      </c>
      <c r="AB53" s="14">
        <v>0.32704824783085351</v>
      </c>
      <c r="AC53" s="14">
        <v>0.31717536184788347</v>
      </c>
      <c r="AD53" s="136">
        <v>0.24676247880259003</v>
      </c>
      <c r="AE53" s="14">
        <v>0.274309175906299</v>
      </c>
      <c r="AF53" s="14">
        <v>0.26638369492188169</v>
      </c>
      <c r="AG53" s="14">
        <v>0.32057408341176402</v>
      </c>
      <c r="AH53" s="14">
        <v>0.34186394728550124</v>
      </c>
      <c r="AI53" s="14">
        <v>0.3076048512414703</v>
      </c>
      <c r="AJ53" s="14">
        <v>0.29534136610447032</v>
      </c>
      <c r="AK53" s="136">
        <v>81.990784819940288</v>
      </c>
      <c r="AL53" s="14">
        <v>82.7574524910397</v>
      </c>
      <c r="AM53" s="14">
        <v>82.655622931196405</v>
      </c>
      <c r="AN53" s="14">
        <v>82.964733118617019</v>
      </c>
      <c r="AO53" s="14">
        <v>86.245792115431087</v>
      </c>
      <c r="AP53" s="14">
        <v>95.110359432511615</v>
      </c>
      <c r="AQ53" s="137">
        <v>98.193001196482712</v>
      </c>
    </row>
    <row r="54" spans="1:43" x14ac:dyDescent="0.25">
      <c r="A54" s="13" t="s">
        <v>48</v>
      </c>
      <c r="B54" s="136">
        <v>11.195003045388649</v>
      </c>
      <c r="C54" s="14">
        <v>11.734222859195736</v>
      </c>
      <c r="D54" s="14">
        <v>12.298494785642429</v>
      </c>
      <c r="E54" s="14">
        <v>12.170320933094908</v>
      </c>
      <c r="F54" s="14">
        <v>12.43455890280781</v>
      </c>
      <c r="G54" s="14">
        <v>11.638003627168203</v>
      </c>
      <c r="H54" s="14">
        <v>11.401121395473673</v>
      </c>
      <c r="I54" s="136">
        <v>6.4159436265829495</v>
      </c>
      <c r="J54" s="14">
        <v>6.4279767491314104</v>
      </c>
      <c r="K54" s="14">
        <v>6.8874839179088454</v>
      </c>
      <c r="L54" s="14">
        <v>6.8348558901367991</v>
      </c>
      <c r="M54" s="14">
        <v>7.0694250256453959</v>
      </c>
      <c r="N54" s="14">
        <v>6.5618734246791135</v>
      </c>
      <c r="O54" s="14">
        <v>6.4076002755361996</v>
      </c>
      <c r="P54" s="136">
        <v>14.824998184823244</v>
      </c>
      <c r="Q54" s="14">
        <v>15.145808590545869</v>
      </c>
      <c r="R54" s="14">
        <v>15.794799473620046</v>
      </c>
      <c r="S54" s="14">
        <v>15.657310795563239</v>
      </c>
      <c r="T54" s="14">
        <v>15.973903389054477</v>
      </c>
      <c r="U54" s="14">
        <v>15.116637291624007</v>
      </c>
      <c r="V54" s="14">
        <v>14.86138943853326</v>
      </c>
      <c r="W54" s="136">
        <v>0.11088719285238563</v>
      </c>
      <c r="X54" s="14">
        <v>0.11683671297894412</v>
      </c>
      <c r="Y54" s="14">
        <v>0.12300900913650306</v>
      </c>
      <c r="Z54" s="14">
        <v>0.12195962371311643</v>
      </c>
      <c r="AA54" s="14">
        <v>0.12332197625685216</v>
      </c>
      <c r="AB54" s="14">
        <v>0.1177155601865295</v>
      </c>
      <c r="AC54" s="14">
        <v>0.11599079582474331</v>
      </c>
      <c r="AD54" s="136">
        <v>3.7594686720926133E-2</v>
      </c>
      <c r="AE54" s="14">
        <v>4.9445507718955922E-2</v>
      </c>
      <c r="AF54" s="14">
        <v>6.2265180153086269E-2</v>
      </c>
      <c r="AG54" s="14">
        <v>6.2067534164012589E-2</v>
      </c>
      <c r="AH54" s="14">
        <v>6.6176338265654167E-2</v>
      </c>
      <c r="AI54" s="14">
        <v>5.8416457276710555E-2</v>
      </c>
      <c r="AJ54" s="14">
        <v>5.7791430801659813E-2</v>
      </c>
      <c r="AK54" s="136">
        <v>48.031927259214996</v>
      </c>
      <c r="AL54" s="14">
        <v>47.43628345411426</v>
      </c>
      <c r="AM54" s="14">
        <v>48.886881024398186</v>
      </c>
      <c r="AN54" s="14">
        <v>48.854019806773508</v>
      </c>
      <c r="AO54" s="14">
        <v>49.69251725240332</v>
      </c>
      <c r="AP54" s="14">
        <v>48.218683667985275</v>
      </c>
      <c r="AQ54" s="137">
        <v>48.007023027440155</v>
      </c>
    </row>
    <row r="55" spans="1:43" ht="15.75" thickBot="1" x14ac:dyDescent="0.3">
      <c r="A55" s="13" t="s">
        <v>49</v>
      </c>
      <c r="B55" s="138">
        <v>17.603598280432962</v>
      </c>
      <c r="C55" s="15">
        <v>18.885167903319207</v>
      </c>
      <c r="D55" s="15">
        <v>19.840911388859372</v>
      </c>
      <c r="E55" s="15">
        <v>23.334318973409431</v>
      </c>
      <c r="F55" s="15">
        <v>23.334318972120592</v>
      </c>
      <c r="G55" s="15">
        <v>23.970774899967939</v>
      </c>
      <c r="H55" s="15">
        <v>23.970774899967935</v>
      </c>
      <c r="I55" s="138">
        <v>10.937235637298661</v>
      </c>
      <c r="J55" s="15">
        <v>7.0575877739964952</v>
      </c>
      <c r="K55" s="15">
        <v>7.5856072177550216</v>
      </c>
      <c r="L55" s="15">
        <v>7.5889313806230598</v>
      </c>
      <c r="M55" s="15">
        <v>7.5963790040748629</v>
      </c>
      <c r="N55" s="15">
        <v>7.5884097571906377</v>
      </c>
      <c r="O55" s="15">
        <v>7.5884097571906404</v>
      </c>
      <c r="P55" s="138">
        <v>26.584060591656939</v>
      </c>
      <c r="Q55" s="15">
        <v>16.834277564960189</v>
      </c>
      <c r="R55" s="15">
        <v>17.352557049876388</v>
      </c>
      <c r="S55" s="15">
        <v>17.366300254311387</v>
      </c>
      <c r="T55" s="15">
        <v>17.442172253097667</v>
      </c>
      <c r="U55" s="15">
        <v>17.434203006213441</v>
      </c>
      <c r="V55" s="15">
        <v>17.36509954815433</v>
      </c>
      <c r="W55" s="138">
        <v>0.27892751435448132</v>
      </c>
      <c r="X55" s="15">
        <v>0.28350813700249777</v>
      </c>
      <c r="Y55" s="15">
        <v>0.28693836059522404</v>
      </c>
      <c r="Z55" s="15">
        <v>0.29671492832733415</v>
      </c>
      <c r="AA55" s="15">
        <v>0.29671514076532179</v>
      </c>
      <c r="AB55" s="15">
        <v>0.29907862591190654</v>
      </c>
      <c r="AC55" s="15">
        <v>0.29907843242222398</v>
      </c>
      <c r="AD55" s="138">
        <v>3.0468009961598132E-2</v>
      </c>
      <c r="AE55" s="15">
        <v>3.1525890486226248E-2</v>
      </c>
      <c r="AF55" s="15">
        <v>3.2294688243003099E-2</v>
      </c>
      <c r="AG55" s="15">
        <v>3.2324625501826847E-2</v>
      </c>
      <c r="AH55" s="15">
        <v>3.2324625501826847E-2</v>
      </c>
      <c r="AI55" s="15">
        <v>3.2324625501826847E-2</v>
      </c>
      <c r="AJ55" s="15">
        <v>3.2324625501826854E-2</v>
      </c>
      <c r="AK55" s="138">
        <v>34.328003684928348</v>
      </c>
      <c r="AL55" s="15">
        <v>36.599269675025191</v>
      </c>
      <c r="AM55" s="15">
        <v>38.302535742975884</v>
      </c>
      <c r="AN55" s="15">
        <v>38.316962687237819</v>
      </c>
      <c r="AO55" s="15">
        <v>38.494624559595763</v>
      </c>
      <c r="AP55" s="15">
        <v>38.475963771091664</v>
      </c>
      <c r="AQ55" s="139">
        <v>38.31415111370044</v>
      </c>
    </row>
    <row r="56" spans="1:43" ht="15.75" thickBot="1" x14ac:dyDescent="0.3">
      <c r="A56" s="16" t="s">
        <v>50</v>
      </c>
      <c r="B56" s="17">
        <f>SUM(B7:B55)</f>
        <v>1237.0295900118174</v>
      </c>
      <c r="C56" s="17">
        <f>SUM(C7:C55)</f>
        <v>1251.0610765136721</v>
      </c>
      <c r="D56" s="17">
        <f t="shared" ref="D56:AQ56" si="0">SUM(D7:D55)</f>
        <v>1310.6414263872357</v>
      </c>
      <c r="E56" s="17">
        <f t="shared" si="0"/>
        <v>1274.8278408804429</v>
      </c>
      <c r="F56" s="17">
        <f t="shared" si="0"/>
        <v>1314.107826433547</v>
      </c>
      <c r="G56" s="17">
        <f t="shared" si="0"/>
        <v>1150.5712441647165</v>
      </c>
      <c r="H56" s="17">
        <f t="shared" si="0"/>
        <v>1139.122883110713</v>
      </c>
      <c r="I56" s="17">
        <f t="shared" si="0"/>
        <v>626.55446054591675</v>
      </c>
      <c r="J56" s="17">
        <f t="shared" si="0"/>
        <v>589.08557371786208</v>
      </c>
      <c r="K56" s="17">
        <f t="shared" si="0"/>
        <v>597.05557833137937</v>
      </c>
      <c r="L56" s="17">
        <f t="shared" si="0"/>
        <v>588.37745649881083</v>
      </c>
      <c r="M56" s="17">
        <f t="shared" si="0"/>
        <v>581.01150707263344</v>
      </c>
      <c r="N56" s="17">
        <f t="shared" si="0"/>
        <v>519.66662587433723</v>
      </c>
      <c r="O56" s="17">
        <f t="shared" si="0"/>
        <v>522.55720796331673</v>
      </c>
      <c r="P56" s="17">
        <f t="shared" si="0"/>
        <v>1383.020082296895</v>
      </c>
      <c r="Q56" s="17">
        <f t="shared" si="0"/>
        <v>1301.6366632925647</v>
      </c>
      <c r="R56" s="17">
        <f t="shared" si="0"/>
        <v>1332.6771023530962</v>
      </c>
      <c r="S56" s="17">
        <f t="shared" si="0"/>
        <v>1302.293429769886</v>
      </c>
      <c r="T56" s="17">
        <f t="shared" si="0"/>
        <v>1293.021078221979</v>
      </c>
      <c r="U56" s="17">
        <f t="shared" si="0"/>
        <v>1167.0075663353728</v>
      </c>
      <c r="V56" s="17">
        <f t="shared" si="0"/>
        <v>1165.6134114570377</v>
      </c>
      <c r="W56" s="17">
        <f t="shared" si="0"/>
        <v>6.066512694720287</v>
      </c>
      <c r="X56" s="17">
        <f t="shared" si="0"/>
        <v>6.1488767428706383</v>
      </c>
      <c r="Y56" s="17">
        <f t="shared" si="0"/>
        <v>6.5749583850878421</v>
      </c>
      <c r="Z56" s="17">
        <f t="shared" si="0"/>
        <v>6.6374776129168165</v>
      </c>
      <c r="AA56" s="17">
        <f t="shared" si="0"/>
        <v>6.8233587052151456</v>
      </c>
      <c r="AB56" s="17">
        <f t="shared" si="0"/>
        <v>6.3445492432000945</v>
      </c>
      <c r="AC56" s="17">
        <f t="shared" si="0"/>
        <v>6.4337256188458465</v>
      </c>
      <c r="AD56" s="17">
        <f t="shared" si="0"/>
        <v>5.1476942664135237</v>
      </c>
      <c r="AE56" s="17">
        <f t="shared" si="0"/>
        <v>8.1519500085336656</v>
      </c>
      <c r="AF56" s="17">
        <f t="shared" si="0"/>
        <v>7.6930012699399146</v>
      </c>
      <c r="AG56" s="17">
        <f t="shared" si="0"/>
        <v>7.4706564864869822</v>
      </c>
      <c r="AH56" s="17">
        <f t="shared" si="0"/>
        <v>7.8716515460906091</v>
      </c>
      <c r="AI56" s="17">
        <f t="shared" si="0"/>
        <v>6.9127820076646334</v>
      </c>
      <c r="AJ56" s="17">
        <f t="shared" si="0"/>
        <v>6.6019229214730411</v>
      </c>
      <c r="AK56" s="17">
        <f t="shared" si="0"/>
        <v>2106.8487591272697</v>
      </c>
      <c r="AL56" s="17">
        <f t="shared" si="0"/>
        <v>2127.0158356429961</v>
      </c>
      <c r="AM56" s="17">
        <f t="shared" si="0"/>
        <v>2154.5553343512515</v>
      </c>
      <c r="AN56" s="17">
        <f t="shared" si="0"/>
        <v>2165.3251865379884</v>
      </c>
      <c r="AO56" s="17">
        <f t="shared" si="0"/>
        <v>2227.3612992842068</v>
      </c>
      <c r="AP56" s="17">
        <f t="shared" si="0"/>
        <v>2169.7631150587067</v>
      </c>
      <c r="AQ56" s="17">
        <f t="shared" si="0"/>
        <v>2354.65835073178</v>
      </c>
    </row>
    <row r="57" spans="1:43" x14ac:dyDescent="0.25">
      <c r="A57" s="1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x14ac:dyDescent="0.25">
      <c r="A58" s="19" t="s">
        <v>51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x14ac:dyDescent="0.25">
      <c r="A59" s="21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</sheetData>
  <sheetProtection algorithmName="SHA-512" hashValue="ls94rk5yYzmB09Sibxx5xksPyfRtCXeE65KLsf4ejSZl/8Ry/vsVreglT63ZWgwIp4+0Zve3LyQl9TD5c+cxMA==" saltValue="YZ1cXXa7nyavtVMaOKTsig==" spinCount="100000" sheet="1" objects="1" scenarios="1"/>
  <mergeCells count="7">
    <mergeCell ref="B3:AQ3"/>
    <mergeCell ref="B5:H5"/>
    <mergeCell ref="I5:O5"/>
    <mergeCell ref="P5:V5"/>
    <mergeCell ref="W5:AC5"/>
    <mergeCell ref="AD5:AJ5"/>
    <mergeCell ref="AK5:A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topLeftCell="Y28" workbookViewId="0">
      <selection activeCell="F32" sqref="F32"/>
    </sheetView>
  </sheetViews>
  <sheetFormatPr defaultRowHeight="15" x14ac:dyDescent="0.25"/>
  <sheetData>
    <row r="1" spans="1:43" ht="15.75" x14ac:dyDescent="0.25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.75" thickBot="1" x14ac:dyDescent="0.3">
      <c r="A2" s="132" t="s">
        <v>114</v>
      </c>
      <c r="B2" s="132"/>
      <c r="C2" s="13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5.75" thickBot="1" x14ac:dyDescent="0.3">
      <c r="A3" s="4"/>
      <c r="B3" s="150" t="s">
        <v>108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/>
    </row>
    <row r="4" spans="1:43" ht="15.75" thickBot="1" x14ac:dyDescent="0.3">
      <c r="A4" s="5"/>
      <c r="B4" s="13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134"/>
    </row>
    <row r="5" spans="1:43" ht="16.5" thickBot="1" x14ac:dyDescent="0.3">
      <c r="A5" s="7"/>
      <c r="B5" s="153" t="s">
        <v>109</v>
      </c>
      <c r="C5" s="154"/>
      <c r="D5" s="154"/>
      <c r="E5" s="154"/>
      <c r="F5" s="155"/>
      <c r="G5" s="155"/>
      <c r="H5" s="156"/>
      <c r="I5" s="153" t="s">
        <v>110</v>
      </c>
      <c r="J5" s="154"/>
      <c r="K5" s="154"/>
      <c r="L5" s="154"/>
      <c r="M5" s="154"/>
      <c r="N5" s="154"/>
      <c r="O5" s="157"/>
      <c r="P5" s="153" t="s">
        <v>111</v>
      </c>
      <c r="Q5" s="154"/>
      <c r="R5" s="154"/>
      <c r="S5" s="154"/>
      <c r="T5" s="154"/>
      <c r="U5" s="154"/>
      <c r="V5" s="154"/>
      <c r="W5" s="153" t="s">
        <v>112</v>
      </c>
      <c r="X5" s="154"/>
      <c r="Y5" s="154"/>
      <c r="Z5" s="154"/>
      <c r="AA5" s="154"/>
      <c r="AB5" s="154"/>
      <c r="AC5" s="154"/>
      <c r="AD5" s="153" t="s">
        <v>0</v>
      </c>
      <c r="AE5" s="154"/>
      <c r="AF5" s="154"/>
      <c r="AG5" s="154"/>
      <c r="AH5" s="154"/>
      <c r="AI5" s="154"/>
      <c r="AJ5" s="154"/>
      <c r="AK5" s="153" t="s">
        <v>113</v>
      </c>
      <c r="AL5" s="154"/>
      <c r="AM5" s="154"/>
      <c r="AN5" s="154"/>
      <c r="AO5" s="154"/>
      <c r="AP5" s="154"/>
      <c r="AQ5" s="157"/>
    </row>
    <row r="6" spans="1:43" ht="15.75" thickBot="1" x14ac:dyDescent="0.3">
      <c r="A6" s="8"/>
      <c r="B6" s="9">
        <v>2016</v>
      </c>
      <c r="C6" s="9">
        <v>2018</v>
      </c>
      <c r="D6" s="9">
        <v>2020</v>
      </c>
      <c r="E6" s="9">
        <v>2025</v>
      </c>
      <c r="F6" s="9">
        <v>2030</v>
      </c>
      <c r="G6" s="9">
        <v>2040</v>
      </c>
      <c r="H6" s="9">
        <v>2050</v>
      </c>
      <c r="I6" s="9">
        <v>2016</v>
      </c>
      <c r="J6" s="9">
        <v>2018</v>
      </c>
      <c r="K6" s="9">
        <v>2020</v>
      </c>
      <c r="L6" s="9">
        <v>2025</v>
      </c>
      <c r="M6" s="9">
        <v>2030</v>
      </c>
      <c r="N6" s="9">
        <v>2040</v>
      </c>
      <c r="O6" s="9">
        <v>2050</v>
      </c>
      <c r="P6" s="9">
        <v>2016</v>
      </c>
      <c r="Q6" s="9">
        <v>2018</v>
      </c>
      <c r="R6" s="9">
        <v>2020</v>
      </c>
      <c r="S6" s="9">
        <v>2025</v>
      </c>
      <c r="T6" s="9">
        <v>2030</v>
      </c>
      <c r="U6" s="9">
        <v>2040</v>
      </c>
      <c r="V6" s="9">
        <v>2050</v>
      </c>
      <c r="W6" s="9">
        <v>2016</v>
      </c>
      <c r="X6" s="9">
        <v>2018</v>
      </c>
      <c r="Y6" s="9">
        <v>2020</v>
      </c>
      <c r="Z6" s="9">
        <v>2025</v>
      </c>
      <c r="AA6" s="9">
        <v>2030</v>
      </c>
      <c r="AB6" s="9">
        <v>2040</v>
      </c>
      <c r="AC6" s="9">
        <v>2050</v>
      </c>
      <c r="AD6" s="9">
        <v>2016</v>
      </c>
      <c r="AE6" s="9">
        <v>2018</v>
      </c>
      <c r="AF6" s="9">
        <v>2020</v>
      </c>
      <c r="AG6" s="9">
        <v>2025</v>
      </c>
      <c r="AH6" s="9">
        <v>2030</v>
      </c>
      <c r="AI6" s="9">
        <v>2040</v>
      </c>
      <c r="AJ6" s="9">
        <v>2050</v>
      </c>
      <c r="AK6" s="9">
        <v>2016</v>
      </c>
      <c r="AL6" s="9">
        <v>2018</v>
      </c>
      <c r="AM6" s="9">
        <v>2020</v>
      </c>
      <c r="AN6" s="9">
        <v>2025</v>
      </c>
      <c r="AO6" s="9">
        <v>2030</v>
      </c>
      <c r="AP6" s="9">
        <v>2040</v>
      </c>
      <c r="AQ6" s="9">
        <v>2050</v>
      </c>
    </row>
    <row r="7" spans="1:43" x14ac:dyDescent="0.25">
      <c r="A7" s="10" t="s">
        <v>1</v>
      </c>
      <c r="B7" s="11">
        <v>35.374357761255524</v>
      </c>
      <c r="C7" s="12">
        <v>38.380108795415907</v>
      </c>
      <c r="D7" s="12">
        <v>39.269203753722572</v>
      </c>
      <c r="E7" s="12">
        <v>39.126163717778915</v>
      </c>
      <c r="F7" s="12">
        <v>21.214548221785748</v>
      </c>
      <c r="G7" s="12">
        <v>28.030891840629927</v>
      </c>
      <c r="H7" s="12">
        <v>22.190416783655593</v>
      </c>
      <c r="I7" s="11">
        <v>12.55203850493726</v>
      </c>
      <c r="J7" s="12">
        <v>13.592342922701459</v>
      </c>
      <c r="K7" s="12">
        <v>13.47141943140886</v>
      </c>
      <c r="L7" s="12">
        <v>11.247761953814104</v>
      </c>
      <c r="M7" s="12">
        <v>7.9863148009699199</v>
      </c>
      <c r="N7" s="12">
        <v>9.3006424932849949</v>
      </c>
      <c r="O7" s="12">
        <v>9.47987791338827</v>
      </c>
      <c r="P7" s="11">
        <v>25.267590051940719</v>
      </c>
      <c r="Q7" s="12">
        <v>26.92782775141692</v>
      </c>
      <c r="R7" s="12">
        <v>27.210652974028648</v>
      </c>
      <c r="S7" s="12">
        <v>24.08986799420822</v>
      </c>
      <c r="T7" s="12">
        <v>15.934263853201028</v>
      </c>
      <c r="U7" s="12">
        <v>21.337781388543025</v>
      </c>
      <c r="V7" s="12">
        <v>21.716723700810991</v>
      </c>
      <c r="W7" s="11">
        <v>0.11539451747895725</v>
      </c>
      <c r="X7" s="12">
        <v>0.12430038126626247</v>
      </c>
      <c r="Y7" s="12">
        <v>0.12669226408252335</v>
      </c>
      <c r="Z7" s="12">
        <v>0.12236282295121642</v>
      </c>
      <c r="AA7" s="12">
        <v>7.3462436024580344E-2</v>
      </c>
      <c r="AB7" s="12">
        <v>0.10579106997781358</v>
      </c>
      <c r="AC7" s="12">
        <v>0.10133698380656887</v>
      </c>
      <c r="AD7" s="11">
        <v>6.4550506854910844E-2</v>
      </c>
      <c r="AE7" s="12">
        <v>8.6418006969690167E-2</v>
      </c>
      <c r="AF7" s="12">
        <v>8.860843084508474E-2</v>
      </c>
      <c r="AG7" s="12">
        <v>6.9497034638453165E-2</v>
      </c>
      <c r="AH7" s="12">
        <v>4.6375547431859059E-2</v>
      </c>
      <c r="AI7" s="12">
        <v>5.869249830381721E-2</v>
      </c>
      <c r="AJ7" s="12">
        <v>4.9336798873964478E-2</v>
      </c>
      <c r="AK7" s="11">
        <v>63.947217518758038</v>
      </c>
      <c r="AL7" s="12">
        <v>66.744474128252534</v>
      </c>
      <c r="AM7" s="12">
        <v>62.158362054573431</v>
      </c>
      <c r="AN7" s="12">
        <v>60.565603795967036</v>
      </c>
      <c r="AO7" s="12">
        <v>47.103274301552013</v>
      </c>
      <c r="AP7" s="12">
        <v>55.814030137946261</v>
      </c>
      <c r="AQ7" s="135">
        <v>59.573643348719884</v>
      </c>
    </row>
    <row r="8" spans="1:43" x14ac:dyDescent="0.25">
      <c r="A8" s="13" t="s">
        <v>2</v>
      </c>
      <c r="B8" s="136">
        <v>24.60745478043355</v>
      </c>
      <c r="C8" s="14">
        <v>24.632972498442999</v>
      </c>
      <c r="D8" s="14">
        <v>24.624447834486162</v>
      </c>
      <c r="E8" s="14">
        <v>24.632972495968321</v>
      </c>
      <c r="F8" s="14">
        <v>24.131877736364117</v>
      </c>
      <c r="G8" s="14">
        <v>24.632976749085014</v>
      </c>
      <c r="H8" s="14">
        <v>24.488902773243158</v>
      </c>
      <c r="I8" s="136">
        <v>17.20512096650258</v>
      </c>
      <c r="J8" s="14">
        <v>14.167122176849155</v>
      </c>
      <c r="K8" s="14">
        <v>14.197285607526791</v>
      </c>
      <c r="L8" s="14">
        <v>14.034813342575665</v>
      </c>
      <c r="M8" s="14">
        <v>10.444331658206044</v>
      </c>
      <c r="N8" s="14">
        <v>10.073522670585572</v>
      </c>
      <c r="O8" s="14">
        <v>10.191181443596371</v>
      </c>
      <c r="P8" s="136">
        <v>39.425769148694762</v>
      </c>
      <c r="Q8" s="14">
        <v>33.163629273190473</v>
      </c>
      <c r="R8" s="14">
        <v>34.40074649320875</v>
      </c>
      <c r="S8" s="14">
        <v>34.191491042466552</v>
      </c>
      <c r="T8" s="14">
        <v>26.199426963435268</v>
      </c>
      <c r="U8" s="14">
        <v>22.656691677662582</v>
      </c>
      <c r="V8" s="14">
        <v>22.911872923822798</v>
      </c>
      <c r="W8" s="136">
        <v>0.14015330551575433</v>
      </c>
      <c r="X8" s="14">
        <v>0.140336127778349</v>
      </c>
      <c r="Y8" s="14">
        <v>0.14028682617732088</v>
      </c>
      <c r="Z8" s="14">
        <v>0.14033930962292879</v>
      </c>
      <c r="AA8" s="14">
        <v>0.13733785322503569</v>
      </c>
      <c r="AB8" s="14">
        <v>0.14032681341491021</v>
      </c>
      <c r="AC8" s="14">
        <v>0.13921156252391398</v>
      </c>
      <c r="AD8" s="136">
        <v>8.2796727216013083E-2</v>
      </c>
      <c r="AE8" s="14">
        <v>8.2796721083364583E-2</v>
      </c>
      <c r="AF8" s="14">
        <v>8.278635664200934E-2</v>
      </c>
      <c r="AG8" s="14">
        <v>8.2796721066760837E-2</v>
      </c>
      <c r="AH8" s="14">
        <v>8.2032297934539464E-2</v>
      </c>
      <c r="AI8" s="14">
        <v>8.2796617736590056E-2</v>
      </c>
      <c r="AJ8" s="14">
        <v>8.1696975453968187E-2</v>
      </c>
      <c r="AK8" s="136">
        <v>53.224984327780241</v>
      </c>
      <c r="AL8" s="14">
        <v>54.124904263259047</v>
      </c>
      <c r="AM8" s="14">
        <v>57.330123561601091</v>
      </c>
      <c r="AN8" s="14">
        <v>56.785845866892899</v>
      </c>
      <c r="AO8" s="14">
        <v>57.811498448984594</v>
      </c>
      <c r="AP8" s="14">
        <v>46.336341597519493</v>
      </c>
      <c r="AQ8" s="137">
        <v>47.636333841717999</v>
      </c>
    </row>
    <row r="9" spans="1:43" x14ac:dyDescent="0.25">
      <c r="A9" s="13" t="s">
        <v>3</v>
      </c>
      <c r="B9" s="136">
        <v>7.76551668246438</v>
      </c>
      <c r="C9" s="14">
        <v>8.2676114985440297</v>
      </c>
      <c r="D9" s="14">
        <v>9.1165352672849203</v>
      </c>
      <c r="E9" s="14">
        <v>7.93129361348789</v>
      </c>
      <c r="F9" s="14">
        <v>6.0787940580647195</v>
      </c>
      <c r="G9" s="14">
        <v>8.4222144289536995</v>
      </c>
      <c r="H9" s="14">
        <v>8.2953564315308608</v>
      </c>
      <c r="I9" s="136">
        <v>7.207609414249216</v>
      </c>
      <c r="J9" s="14">
        <v>6.3482667508234263</v>
      </c>
      <c r="K9" s="14">
        <v>6.6865228031956692</v>
      </c>
      <c r="L9" s="14">
        <v>6.1858536443741317</v>
      </c>
      <c r="M9" s="14">
        <v>5.6511887087551891</v>
      </c>
      <c r="N9" s="14">
        <v>6.4818458111749413</v>
      </c>
      <c r="O9" s="14">
        <v>6.5224241053536574</v>
      </c>
      <c r="P9" s="136">
        <v>16.743937748357347</v>
      </c>
      <c r="Q9" s="14">
        <v>14.229880997538395</v>
      </c>
      <c r="R9" s="14">
        <v>14.127937739166031</v>
      </c>
      <c r="S9" s="14">
        <v>13.388603804766465</v>
      </c>
      <c r="T9" s="14">
        <v>11.55285806550145</v>
      </c>
      <c r="U9" s="14">
        <v>13.976820961740643</v>
      </c>
      <c r="V9" s="14">
        <v>13.991106769059915</v>
      </c>
      <c r="W9" s="136">
        <v>4.3574016826421591E-2</v>
      </c>
      <c r="X9" s="14">
        <v>4.6192812566206526E-2</v>
      </c>
      <c r="Y9" s="14">
        <v>5.0266365923693476E-2</v>
      </c>
      <c r="Z9" s="14">
        <v>4.3206037582986197E-2</v>
      </c>
      <c r="AA9" s="14">
        <v>3.298678561261506E-2</v>
      </c>
      <c r="AB9" s="14">
        <v>4.5413173774210697E-2</v>
      </c>
      <c r="AC9" s="14">
        <v>4.4582330301547957E-2</v>
      </c>
      <c r="AD9" s="136">
        <v>1.6069956407688459E-2</v>
      </c>
      <c r="AE9" s="14">
        <v>1.6985658524465361E-2</v>
      </c>
      <c r="AF9" s="14">
        <v>1.8325454981087799E-2</v>
      </c>
      <c r="AG9" s="14">
        <v>1.6087102066001811E-2</v>
      </c>
      <c r="AH9" s="14">
        <v>1.3213004535589299E-2</v>
      </c>
      <c r="AI9" s="14">
        <v>1.7032776597312518E-2</v>
      </c>
      <c r="AJ9" s="14">
        <v>1.6885415391615189E-2</v>
      </c>
      <c r="AK9" s="136">
        <v>28.66315345295876</v>
      </c>
      <c r="AL9" s="14">
        <v>29.971471460015803</v>
      </c>
      <c r="AM9" s="14">
        <v>30.994352883521408</v>
      </c>
      <c r="AN9" s="14">
        <v>29.141277038568028</v>
      </c>
      <c r="AO9" s="14">
        <v>25.901235268405419</v>
      </c>
      <c r="AP9" s="14">
        <v>32.705401048367897</v>
      </c>
      <c r="AQ9" s="137">
        <v>34.243803878273503</v>
      </c>
    </row>
    <row r="10" spans="1:43" x14ac:dyDescent="0.25">
      <c r="A10" s="13" t="s">
        <v>4</v>
      </c>
      <c r="B10" s="136">
        <v>4.1632797420230236</v>
      </c>
      <c r="C10" s="14">
        <v>3.2827709354503076</v>
      </c>
      <c r="D10" s="14">
        <v>2.7203233896477483</v>
      </c>
      <c r="E10" s="14">
        <v>2.7769325930401383</v>
      </c>
      <c r="F10" s="14">
        <v>2.5109510012159317</v>
      </c>
      <c r="G10" s="14">
        <v>2.5645462754274484</v>
      </c>
      <c r="H10" s="14">
        <v>3.5151868560680035</v>
      </c>
      <c r="I10" s="136">
        <v>5.5129149795688832</v>
      </c>
      <c r="J10" s="14">
        <v>3.7410651650484348</v>
      </c>
      <c r="K10" s="14">
        <v>3.5986554687964105</v>
      </c>
      <c r="L10" s="14">
        <v>3.6516611269614896</v>
      </c>
      <c r="M10" s="14">
        <v>3.5124103926898118</v>
      </c>
      <c r="N10" s="14">
        <v>3.3779526043805101</v>
      </c>
      <c r="O10" s="14">
        <v>4.138474788607625</v>
      </c>
      <c r="P10" s="136">
        <v>14.198266333640118</v>
      </c>
      <c r="Q10" s="14">
        <v>10.97849742074685</v>
      </c>
      <c r="R10" s="14">
        <v>9.3572657623689395</v>
      </c>
      <c r="S10" s="14">
        <v>9.7543525203307446</v>
      </c>
      <c r="T10" s="14">
        <v>8.6212158752763646</v>
      </c>
      <c r="U10" s="14">
        <v>9.0672448434937198</v>
      </c>
      <c r="V10" s="14">
        <v>12.957702698089037</v>
      </c>
      <c r="W10" s="136">
        <v>0.23919206854082817</v>
      </c>
      <c r="X10" s="14">
        <v>0.23208280898969405</v>
      </c>
      <c r="Y10" s="14">
        <v>0.49370163859933003</v>
      </c>
      <c r="Z10" s="14">
        <v>0.6318984680794475</v>
      </c>
      <c r="AA10" s="14">
        <v>0.68570183355263614</v>
      </c>
      <c r="AB10" s="14">
        <v>0.685676252751521</v>
      </c>
      <c r="AC10" s="14">
        <v>0.80817690710120071</v>
      </c>
      <c r="AD10" s="136">
        <v>8.4833467535215083E-3</v>
      </c>
      <c r="AE10" s="14">
        <v>9.3725862887910887E-3</v>
      </c>
      <c r="AF10" s="14">
        <v>9.3725862887910887E-3</v>
      </c>
      <c r="AG10" s="14">
        <v>4.5349737480815692E-3</v>
      </c>
      <c r="AH10" s="14">
        <v>4.5349737480815692E-3</v>
      </c>
      <c r="AI10" s="14">
        <v>4.5349737480815692E-3</v>
      </c>
      <c r="AJ10" s="14">
        <v>4.3627043529467389E-3</v>
      </c>
      <c r="AK10" s="136">
        <v>65.952989188730257</v>
      </c>
      <c r="AL10" s="14">
        <v>62.784281686503981</v>
      </c>
      <c r="AM10" s="14">
        <v>61.755262703343028</v>
      </c>
      <c r="AN10" s="14">
        <v>60.498100170694826</v>
      </c>
      <c r="AO10" s="14">
        <v>57.743713964209427</v>
      </c>
      <c r="AP10" s="14">
        <v>62.624781883191162</v>
      </c>
      <c r="AQ10" s="137">
        <v>75.014269254199888</v>
      </c>
    </row>
    <row r="11" spans="1:43" x14ac:dyDescent="0.25">
      <c r="A11" s="13" t="s">
        <v>5</v>
      </c>
      <c r="B11" s="136">
        <v>15.709133187174498</v>
      </c>
      <c r="C11" s="14">
        <v>14.653297094336663</v>
      </c>
      <c r="D11" s="14">
        <v>14.800002973936913</v>
      </c>
      <c r="E11" s="14">
        <v>14.955555456015599</v>
      </c>
      <c r="F11" s="14">
        <v>13.735400917846713</v>
      </c>
      <c r="G11" s="14">
        <v>14.834402312579376</v>
      </c>
      <c r="H11" s="14">
        <v>14.905567806352284</v>
      </c>
      <c r="I11" s="136">
        <v>13.456032421969379</v>
      </c>
      <c r="J11" s="14">
        <v>11.797682456657054</v>
      </c>
      <c r="K11" s="14">
        <v>11.927437497345135</v>
      </c>
      <c r="L11" s="14">
        <v>10.776020643912615</v>
      </c>
      <c r="M11" s="14">
        <v>9.9241013457565526</v>
      </c>
      <c r="N11" s="14">
        <v>10.662218859757617</v>
      </c>
      <c r="O11" s="14">
        <v>10.638193018251902</v>
      </c>
      <c r="P11" s="136">
        <v>30.941142670771381</v>
      </c>
      <c r="Q11" s="14">
        <v>26.778130150126252</v>
      </c>
      <c r="R11" s="14">
        <v>27.088524999580518</v>
      </c>
      <c r="S11" s="14">
        <v>24.487619712598136</v>
      </c>
      <c r="T11" s="14">
        <v>22.497783811560023</v>
      </c>
      <c r="U11" s="14">
        <v>24.522595786164761</v>
      </c>
      <c r="V11" s="14">
        <v>24.450790686588604</v>
      </c>
      <c r="W11" s="136">
        <v>8.2214521851141545E-2</v>
      </c>
      <c r="X11" s="14">
        <v>7.9890256087607983E-2</v>
      </c>
      <c r="Y11" s="14">
        <v>8.1060124201964234E-2</v>
      </c>
      <c r="Z11" s="14">
        <v>8.1153737190503311E-2</v>
      </c>
      <c r="AA11" s="14">
        <v>7.5016937661749744E-2</v>
      </c>
      <c r="AB11" s="14">
        <v>8.0885839433257695E-2</v>
      </c>
      <c r="AC11" s="14">
        <v>8.1232484978384298E-2</v>
      </c>
      <c r="AD11" s="136">
        <v>4.7885139804509744E-2</v>
      </c>
      <c r="AE11" s="14">
        <v>4.8925944186929041E-2</v>
      </c>
      <c r="AF11" s="14">
        <v>4.823089773779389E-2</v>
      </c>
      <c r="AG11" s="14">
        <v>0.10965724295076205</v>
      </c>
      <c r="AH11" s="14">
        <v>0.11389418827707359</v>
      </c>
      <c r="AI11" s="14">
        <v>0.11043491433591283</v>
      </c>
      <c r="AJ11" s="14">
        <v>0.11050016515080045</v>
      </c>
      <c r="AK11" s="136">
        <v>40.740433080978221</v>
      </c>
      <c r="AL11" s="14">
        <v>38.552182667256567</v>
      </c>
      <c r="AM11" s="14">
        <v>39.291219207458568</v>
      </c>
      <c r="AN11" s="14">
        <v>39.58872499924999</v>
      </c>
      <c r="AO11" s="14">
        <v>36.869120576617973</v>
      </c>
      <c r="AP11" s="14">
        <v>39.417261646052815</v>
      </c>
      <c r="AQ11" s="137">
        <v>40.236526945891931</v>
      </c>
    </row>
    <row r="12" spans="1:43" x14ac:dyDescent="0.25">
      <c r="A12" s="13" t="s">
        <v>6</v>
      </c>
      <c r="B12" s="136">
        <v>0.6733579844519364</v>
      </c>
      <c r="C12" s="14">
        <v>0.62405048617180647</v>
      </c>
      <c r="D12" s="14">
        <v>0.64843322643039247</v>
      </c>
      <c r="E12" s="14">
        <v>0.64676767717978656</v>
      </c>
      <c r="F12" s="14">
        <v>0.65559173946676652</v>
      </c>
      <c r="G12" s="14">
        <v>0.64254100881364651</v>
      </c>
      <c r="H12" s="14">
        <v>0.64254100881364651</v>
      </c>
      <c r="I12" s="136">
        <v>1.6567340273637161</v>
      </c>
      <c r="J12" s="14">
        <v>1.606795656583514</v>
      </c>
      <c r="K12" s="14">
        <v>1.5363851702442879</v>
      </c>
      <c r="L12" s="14">
        <v>1.5235476077699264</v>
      </c>
      <c r="M12" s="14">
        <v>1.3934979340322531</v>
      </c>
      <c r="N12" s="14">
        <v>1.6021855321020884</v>
      </c>
      <c r="O12" s="14">
        <v>1.7418997179143476</v>
      </c>
      <c r="P12" s="136">
        <v>3.7248124172888395</v>
      </c>
      <c r="Q12" s="14">
        <v>3.6266810619518717</v>
      </c>
      <c r="R12" s="14">
        <v>3.5460495042747482</v>
      </c>
      <c r="S12" s="14">
        <v>3.4971866534418057</v>
      </c>
      <c r="T12" s="14">
        <v>3.1776461022145277</v>
      </c>
      <c r="U12" s="14">
        <v>3.6138280512928307</v>
      </c>
      <c r="V12" s="14">
        <v>3.8824862597079703</v>
      </c>
      <c r="W12" s="136">
        <v>4.7092922357535753E-2</v>
      </c>
      <c r="X12" s="14">
        <v>4.6912801511768541E-2</v>
      </c>
      <c r="Y12" s="14">
        <v>4.7086210871393662E-2</v>
      </c>
      <c r="Z12" s="14">
        <v>4.707324638052534E-2</v>
      </c>
      <c r="AA12" s="14">
        <v>4.7134974269611878E-2</v>
      </c>
      <c r="AB12" s="14">
        <v>4.7044164501247494E-2</v>
      </c>
      <c r="AC12" s="14">
        <v>4.7049071609442258E-2</v>
      </c>
      <c r="AD12" s="136">
        <v>5.6270053866831697E-2</v>
      </c>
      <c r="AE12" s="14">
        <v>5.6270053866831697E-2</v>
      </c>
      <c r="AF12" s="14">
        <v>5.6270053866831697E-2</v>
      </c>
      <c r="AG12" s="14">
        <v>5.6270053866831697E-2</v>
      </c>
      <c r="AH12" s="14">
        <v>5.6270053866831697E-2</v>
      </c>
      <c r="AI12" s="14">
        <v>5.6270053866831697E-2</v>
      </c>
      <c r="AJ12" s="14">
        <v>5.6270053866831697E-2</v>
      </c>
      <c r="AK12" s="136">
        <v>9.1685814139385737</v>
      </c>
      <c r="AL12" s="14">
        <v>8.9966935000161481</v>
      </c>
      <c r="AM12" s="14">
        <v>8.7903929660049442</v>
      </c>
      <c r="AN12" s="14">
        <v>7.868624375557145</v>
      </c>
      <c r="AO12" s="14">
        <v>6.9337945614104033</v>
      </c>
      <c r="AP12" s="14">
        <v>8.7223160988594888</v>
      </c>
      <c r="AQ12" s="137">
        <v>12.826060580604464</v>
      </c>
    </row>
    <row r="13" spans="1:43" x14ac:dyDescent="0.25">
      <c r="A13" s="13" t="s">
        <v>7</v>
      </c>
      <c r="B13" s="136">
        <v>0.1265773476087208</v>
      </c>
      <c r="C13" s="14">
        <v>0.1265773476087208</v>
      </c>
      <c r="D13" s="14">
        <v>0.1265773476087208</v>
      </c>
      <c r="E13" s="14">
        <v>0.1265773476087208</v>
      </c>
      <c r="F13" s="14">
        <v>0.1265773476087208</v>
      </c>
      <c r="G13" s="14">
        <v>0.12657734886137939</v>
      </c>
      <c r="H13" s="14">
        <v>0.12657734886137939</v>
      </c>
      <c r="I13" s="136">
        <v>0.58938449746251509</v>
      </c>
      <c r="J13" s="14">
        <v>0.57996451588486797</v>
      </c>
      <c r="K13" s="14">
        <v>0.57423936964351774</v>
      </c>
      <c r="L13" s="14">
        <v>0.57423936964351774</v>
      </c>
      <c r="M13" s="14">
        <v>0.40387731237628649</v>
      </c>
      <c r="N13" s="14">
        <v>0.60373647121774265</v>
      </c>
      <c r="O13" s="14">
        <v>0.6658784100087588</v>
      </c>
      <c r="P13" s="136">
        <v>1.0506784771000217</v>
      </c>
      <c r="Q13" s="14">
        <v>1.0412584955223745</v>
      </c>
      <c r="R13" s="14">
        <v>1.0355333492810244</v>
      </c>
      <c r="S13" s="14">
        <v>1.0355333492810244</v>
      </c>
      <c r="T13" s="14">
        <v>0.85088542333447115</v>
      </c>
      <c r="U13" s="14">
        <v>1.0314152225718094</v>
      </c>
      <c r="V13" s="14">
        <v>1.1796623314523382</v>
      </c>
      <c r="W13" s="136">
        <v>2.6961959799169966E-6</v>
      </c>
      <c r="X13" s="14">
        <v>2.6812019749186864E-6</v>
      </c>
      <c r="Y13" s="14">
        <v>2.6702541759309171E-6</v>
      </c>
      <c r="Z13" s="14">
        <v>2.6702541759309171E-6</v>
      </c>
      <c r="AA13" s="14">
        <v>1.9768527372901914E-6</v>
      </c>
      <c r="AB13" s="14">
        <v>3.2720237827593158E-6</v>
      </c>
      <c r="AC13" s="14">
        <v>5.1588051685114924E-6</v>
      </c>
      <c r="AD13" s="136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36">
        <v>2.7628400098836612</v>
      </c>
      <c r="AL13" s="14">
        <v>2.7503007377036459</v>
      </c>
      <c r="AM13" s="14">
        <v>2.7411452498073028</v>
      </c>
      <c r="AN13" s="14">
        <v>2.7411452498073028</v>
      </c>
      <c r="AO13" s="14">
        <v>2.1612635324069025</v>
      </c>
      <c r="AP13" s="14">
        <v>3.2443965803170811</v>
      </c>
      <c r="AQ13" s="137">
        <v>4.8222848992018346</v>
      </c>
    </row>
    <row r="14" spans="1:43" x14ac:dyDescent="0.25">
      <c r="A14" s="13" t="s">
        <v>8</v>
      </c>
      <c r="B14" s="136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36">
        <v>1.5971999214230231E-5</v>
      </c>
      <c r="J14" s="14">
        <v>2.4745327042049314E-4</v>
      </c>
      <c r="K14" s="14">
        <v>2.5981346133090486E-4</v>
      </c>
      <c r="L14" s="14">
        <v>2.4511460212897504E-4</v>
      </c>
      <c r="M14" s="14">
        <v>2.4745327042049314E-4</v>
      </c>
      <c r="N14" s="14">
        <v>2.8652530138098444E-4</v>
      </c>
      <c r="O14" s="14">
        <v>2.9439996740327932E-4</v>
      </c>
      <c r="P14" s="136">
        <v>2.4654020907890072E-5</v>
      </c>
      <c r="Q14" s="14">
        <v>6.6761095500300887E-4</v>
      </c>
      <c r="R14" s="14">
        <v>6.7554098209675068E-4</v>
      </c>
      <c r="S14" s="14">
        <v>6.6084212289482087E-4</v>
      </c>
      <c r="T14" s="14">
        <v>6.674419555233853E-4</v>
      </c>
      <c r="U14" s="14">
        <v>6.4930023248663629E-4</v>
      </c>
      <c r="V14" s="14">
        <v>5.2820170216447365E-4</v>
      </c>
      <c r="W14" s="136">
        <v>3.1377844791860022E-10</v>
      </c>
      <c r="X14" s="14">
        <v>8.496866700038284E-9</v>
      </c>
      <c r="Y14" s="14">
        <v>8.5977943175949978E-9</v>
      </c>
      <c r="Z14" s="14">
        <v>8.4107179277522547E-9</v>
      </c>
      <c r="AA14" s="14">
        <v>8.4947157975703486E-9</v>
      </c>
      <c r="AB14" s="14">
        <v>8.2638211407389972E-9</v>
      </c>
      <c r="AC14" s="14">
        <v>6.7225671184569217E-9</v>
      </c>
      <c r="AD14" s="136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36">
        <v>2.6240843344507009E-4</v>
      </c>
      <c r="AL14" s="14">
        <v>7.1058082374320201E-3</v>
      </c>
      <c r="AM14" s="14">
        <v>7.1902125621715832E-3</v>
      </c>
      <c r="AN14" s="14">
        <v>7.0337632498659597E-3</v>
      </c>
      <c r="AO14" s="14">
        <v>7.1040094684252627E-3</v>
      </c>
      <c r="AP14" s="14">
        <v>6.910915565412297E-3</v>
      </c>
      <c r="AQ14" s="137">
        <v>5.6219868444924142E-3</v>
      </c>
    </row>
    <row r="15" spans="1:43" x14ac:dyDescent="0.25">
      <c r="A15" s="13" t="s">
        <v>9</v>
      </c>
      <c r="B15" s="136">
        <v>72.623279602204974</v>
      </c>
      <c r="C15" s="14">
        <v>63.972141482971871</v>
      </c>
      <c r="D15" s="14">
        <v>75.359899101252083</v>
      </c>
      <c r="E15" s="14">
        <v>65.478420934729542</v>
      </c>
      <c r="F15" s="14">
        <v>45.258682828024249</v>
      </c>
      <c r="G15" s="14">
        <v>42.592335983331843</v>
      </c>
      <c r="H15" s="14">
        <v>46.787678397871197</v>
      </c>
      <c r="I15" s="136">
        <v>28.633427465095323</v>
      </c>
      <c r="J15" s="14">
        <v>29.597631890597889</v>
      </c>
      <c r="K15" s="14">
        <v>31.852753558778968</v>
      </c>
      <c r="L15" s="14">
        <v>29.560691713748437</v>
      </c>
      <c r="M15" s="14">
        <v>25.342340083694111</v>
      </c>
      <c r="N15" s="14">
        <v>25.696550087718098</v>
      </c>
      <c r="O15" s="14">
        <v>25.074846488385333</v>
      </c>
      <c r="P15" s="136">
        <v>58.750672942005437</v>
      </c>
      <c r="Q15" s="14">
        <v>62.01227016379211</v>
      </c>
      <c r="R15" s="14">
        <v>67.108581156650871</v>
      </c>
      <c r="S15" s="14">
        <v>60.805166263528896</v>
      </c>
      <c r="T15" s="14">
        <v>49.16686719282027</v>
      </c>
      <c r="U15" s="14">
        <v>52.629340163023258</v>
      </c>
      <c r="V15" s="14">
        <v>53.233581677208193</v>
      </c>
      <c r="W15" s="136">
        <v>0.25477106166875102</v>
      </c>
      <c r="X15" s="14">
        <v>0.24935073062705757</v>
      </c>
      <c r="Y15" s="14">
        <v>0.27554515292024973</v>
      </c>
      <c r="Z15" s="14">
        <v>0.25497034832373616</v>
      </c>
      <c r="AA15" s="14">
        <v>0.20367760767889564</v>
      </c>
      <c r="AB15" s="14">
        <v>0.22966912679600801</v>
      </c>
      <c r="AC15" s="14">
        <v>0.24490996499617421</v>
      </c>
      <c r="AD15" s="136">
        <v>0.14078154431121512</v>
      </c>
      <c r="AE15" s="14">
        <v>0.23898733561255089</v>
      </c>
      <c r="AF15" s="14">
        <v>0.2793850630686876</v>
      </c>
      <c r="AG15" s="14">
        <v>0.24409359539010322</v>
      </c>
      <c r="AH15" s="14">
        <v>0.12587649631061171</v>
      </c>
      <c r="AI15" s="14">
        <v>0.16823957788585581</v>
      </c>
      <c r="AJ15" s="14">
        <v>0.11980468672989558</v>
      </c>
      <c r="AK15" s="136">
        <v>116.03556999487054</v>
      </c>
      <c r="AL15" s="14">
        <v>122.94298944995698</v>
      </c>
      <c r="AM15" s="14">
        <v>127.84631914844086</v>
      </c>
      <c r="AN15" s="14">
        <v>122.27391671477454</v>
      </c>
      <c r="AO15" s="14">
        <v>113.54107790788581</v>
      </c>
      <c r="AP15" s="14">
        <v>123.11826206481182</v>
      </c>
      <c r="AQ15" s="137">
        <v>121.20959477080193</v>
      </c>
    </row>
    <row r="16" spans="1:43" x14ac:dyDescent="0.25">
      <c r="A16" s="13" t="s">
        <v>10</v>
      </c>
      <c r="B16" s="136">
        <v>16.148792769106389</v>
      </c>
      <c r="C16" s="14">
        <v>17.255510756441751</v>
      </c>
      <c r="D16" s="14">
        <v>18.60612574274192</v>
      </c>
      <c r="E16" s="14">
        <v>16.681101714581729</v>
      </c>
      <c r="F16" s="14">
        <v>16.040553449612126</v>
      </c>
      <c r="G16" s="14">
        <v>15.551300104636216</v>
      </c>
      <c r="H16" s="14">
        <v>14.948089968477882</v>
      </c>
      <c r="I16" s="136">
        <v>6.580659229117952</v>
      </c>
      <c r="J16" s="14">
        <v>7.4975000536823986</v>
      </c>
      <c r="K16" s="14">
        <v>6.9639449172830465</v>
      </c>
      <c r="L16" s="14">
        <v>7.4802042028951394</v>
      </c>
      <c r="M16" s="14">
        <v>6.4605919356408918</v>
      </c>
      <c r="N16" s="14">
        <v>5.5770864594651268</v>
      </c>
      <c r="O16" s="14">
        <v>5.9041811486460398</v>
      </c>
      <c r="P16" s="136">
        <v>16.694959039889262</v>
      </c>
      <c r="Q16" s="14">
        <v>19.093780771889634</v>
      </c>
      <c r="R16" s="14">
        <v>19.120858299411491</v>
      </c>
      <c r="S16" s="14">
        <v>19.059967836569605</v>
      </c>
      <c r="T16" s="14">
        <v>17.42051539202243</v>
      </c>
      <c r="U16" s="14">
        <v>15.540880019432986</v>
      </c>
      <c r="V16" s="14">
        <v>16.375567714248653</v>
      </c>
      <c r="W16" s="136">
        <v>0.1077706747077701</v>
      </c>
      <c r="X16" s="14">
        <v>0.12211594183525251</v>
      </c>
      <c r="Y16" s="14">
        <v>0.13168148178455485</v>
      </c>
      <c r="Z16" s="14">
        <v>0.11928196298238934</v>
      </c>
      <c r="AA16" s="14">
        <v>0.11350246647228455</v>
      </c>
      <c r="AB16" s="14">
        <v>0.11000374047360112</v>
      </c>
      <c r="AC16" s="14">
        <v>0.10701877804484776</v>
      </c>
      <c r="AD16" s="136">
        <v>4.613281835096196E-2</v>
      </c>
      <c r="AE16" s="14">
        <v>0.1526344126372568</v>
      </c>
      <c r="AF16" s="14">
        <v>0.16674708690169171</v>
      </c>
      <c r="AG16" s="14">
        <v>0.16275631197860857</v>
      </c>
      <c r="AH16" s="14">
        <v>0.13965812486608489</v>
      </c>
      <c r="AI16" s="14">
        <v>0.13164426360059439</v>
      </c>
      <c r="AJ16" s="14">
        <v>0.14204617458671609</v>
      </c>
      <c r="AK16" s="136">
        <v>57.21691998683805</v>
      </c>
      <c r="AL16" s="14">
        <v>61.727815074004447</v>
      </c>
      <c r="AM16" s="14">
        <v>60.276526150577297</v>
      </c>
      <c r="AN16" s="14">
        <v>60.681878429571249</v>
      </c>
      <c r="AO16" s="14">
        <v>57.904361500614854</v>
      </c>
      <c r="AP16" s="14">
        <v>52.542058028925801</v>
      </c>
      <c r="AQ16" s="137">
        <v>61.545770717365791</v>
      </c>
    </row>
    <row r="17" spans="1:43" x14ac:dyDescent="0.25">
      <c r="A17" s="13" t="s">
        <v>11</v>
      </c>
      <c r="B17" s="136">
        <v>0.10448677200960001</v>
      </c>
      <c r="C17" s="14">
        <v>0.16895774340576</v>
      </c>
      <c r="D17" s="14">
        <v>0.18711092609759999</v>
      </c>
      <c r="E17" s="14">
        <v>0.17085887134048</v>
      </c>
      <c r="F17" s="14">
        <v>0.18711092609759999</v>
      </c>
      <c r="G17" s="14">
        <v>0.18711092609759999</v>
      </c>
      <c r="H17" s="14">
        <v>0.18711092609759999</v>
      </c>
      <c r="I17" s="136">
        <v>0.15453071749781683</v>
      </c>
      <c r="J17" s="14">
        <v>0.2507820271927117</v>
      </c>
      <c r="K17" s="14">
        <v>0.27351996991353816</v>
      </c>
      <c r="L17" s="14">
        <v>0.24176608490828436</v>
      </c>
      <c r="M17" s="14">
        <v>0.27257837703618076</v>
      </c>
      <c r="N17" s="14">
        <v>0.2594252444457219</v>
      </c>
      <c r="O17" s="14">
        <v>0.30357916216327696</v>
      </c>
      <c r="P17" s="136">
        <v>0.73726844261400082</v>
      </c>
      <c r="Q17" s="14">
        <v>0.87396807240346763</v>
      </c>
      <c r="R17" s="14">
        <v>0.91018878848915086</v>
      </c>
      <c r="S17" s="14">
        <v>0.86495213011903993</v>
      </c>
      <c r="T17" s="14">
        <v>0.90924719561179335</v>
      </c>
      <c r="U17" s="14">
        <v>0.90087350189033744</v>
      </c>
      <c r="V17" s="14">
        <v>1.0062080108992935</v>
      </c>
      <c r="W17" s="136">
        <v>2.0006115924436278E-3</v>
      </c>
      <c r="X17" s="14">
        <v>2.4599315750424037E-3</v>
      </c>
      <c r="Y17" s="14">
        <v>2.5891297372573792E-3</v>
      </c>
      <c r="Z17" s="14">
        <v>2.4733370196984234E-3</v>
      </c>
      <c r="AA17" s="14">
        <v>2.5891263514818373E-3</v>
      </c>
      <c r="AB17" s="14">
        <v>2.5891854714353724E-3</v>
      </c>
      <c r="AC17" s="14">
        <v>2.5905260712195777E-3</v>
      </c>
      <c r="AD17" s="136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36">
        <v>1.5594023793919338</v>
      </c>
      <c r="AL17" s="14">
        <v>1.6867142497778109</v>
      </c>
      <c r="AM17" s="14">
        <v>1.6111526076593763</v>
      </c>
      <c r="AN17" s="14">
        <v>1.5741914121400433</v>
      </c>
      <c r="AO17" s="14">
        <v>1.6083211319418171</v>
      </c>
      <c r="AP17" s="14">
        <v>1.6577601741627692</v>
      </c>
      <c r="AQ17" s="137">
        <v>2.7789023801511878</v>
      </c>
    </row>
    <row r="18" spans="1:43" x14ac:dyDescent="0.25">
      <c r="A18" s="13" t="s">
        <v>12</v>
      </c>
      <c r="B18" s="136">
        <v>29.429275595313651</v>
      </c>
      <c r="C18" s="14">
        <v>33.166116347096313</v>
      </c>
      <c r="D18" s="14">
        <v>32.859783313634004</v>
      </c>
      <c r="E18" s="14">
        <v>31.34332759071588</v>
      </c>
      <c r="F18" s="14">
        <v>27.977738537051525</v>
      </c>
      <c r="G18" s="14">
        <v>30.929681606141539</v>
      </c>
      <c r="H18" s="14">
        <v>31.01060660664951</v>
      </c>
      <c r="I18" s="136">
        <v>11.218218805852333</v>
      </c>
      <c r="J18" s="14">
        <v>10.979437374525435</v>
      </c>
      <c r="K18" s="14">
        <v>10.754647996379427</v>
      </c>
      <c r="L18" s="14">
        <v>9.8555065235545971</v>
      </c>
      <c r="M18" s="14">
        <v>9.7965581820486278</v>
      </c>
      <c r="N18" s="14">
        <v>9.7194074946004978</v>
      </c>
      <c r="O18" s="14">
        <v>10.289028619739719</v>
      </c>
      <c r="P18" s="136">
        <v>24.059061231121621</v>
      </c>
      <c r="Q18" s="14">
        <v>23.042234022965154</v>
      </c>
      <c r="R18" s="14">
        <v>22.79247046581699</v>
      </c>
      <c r="S18" s="14">
        <v>21.174010664415551</v>
      </c>
      <c r="T18" s="14">
        <v>19.789031731541119</v>
      </c>
      <c r="U18" s="14">
        <v>20.764306814333057</v>
      </c>
      <c r="V18" s="14">
        <v>22.218026550538927</v>
      </c>
      <c r="W18" s="136">
        <v>0.14086108917820711</v>
      </c>
      <c r="X18" s="14">
        <v>0.14472413201594117</v>
      </c>
      <c r="Y18" s="14">
        <v>0.14815462339988894</v>
      </c>
      <c r="Z18" s="14">
        <v>0.13432499909389359</v>
      </c>
      <c r="AA18" s="14">
        <v>0.11632599654375966</v>
      </c>
      <c r="AB18" s="14">
        <v>0.1325294983800307</v>
      </c>
      <c r="AC18" s="14">
        <v>0.13352869028224756</v>
      </c>
      <c r="AD18" s="136">
        <v>0.19123462535564595</v>
      </c>
      <c r="AE18" s="14">
        <v>0.21090272258645068</v>
      </c>
      <c r="AF18" s="14">
        <v>0.21888215362278896</v>
      </c>
      <c r="AG18" s="14">
        <v>0.47471589727583535</v>
      </c>
      <c r="AH18" s="14">
        <v>0.23945218461185414</v>
      </c>
      <c r="AI18" s="14">
        <v>0.47269976095118599</v>
      </c>
      <c r="AJ18" s="14">
        <v>0.47402004770936956</v>
      </c>
      <c r="AK18" s="136">
        <v>65.128024864370232</v>
      </c>
      <c r="AL18" s="14">
        <v>61.633994354440446</v>
      </c>
      <c r="AM18" s="14">
        <v>61.259637994621777</v>
      </c>
      <c r="AN18" s="14">
        <v>55.919733412574828</v>
      </c>
      <c r="AO18" s="14">
        <v>51.466135574632069</v>
      </c>
      <c r="AP18" s="14">
        <v>56.266308696130196</v>
      </c>
      <c r="AQ18" s="137">
        <v>73.268462153640073</v>
      </c>
    </row>
    <row r="19" spans="1:43" x14ac:dyDescent="0.25">
      <c r="A19" s="13" t="s">
        <v>13</v>
      </c>
      <c r="B19" s="136">
        <v>119.85197361596215</v>
      </c>
      <c r="C19" s="14">
        <v>137.85971410764907</v>
      </c>
      <c r="D19" s="14">
        <v>141.7094187547126</v>
      </c>
      <c r="E19" s="14">
        <v>128.18328276546279</v>
      </c>
      <c r="F19" s="14">
        <v>119.83417556582182</v>
      </c>
      <c r="G19" s="14">
        <v>117.56624831461384</v>
      </c>
      <c r="H19" s="14">
        <v>114.49629925370994</v>
      </c>
      <c r="I19" s="136">
        <v>41.617806965259895</v>
      </c>
      <c r="J19" s="14">
        <v>42.495688314708183</v>
      </c>
      <c r="K19" s="14">
        <v>43.162957171451353</v>
      </c>
      <c r="L19" s="14">
        <v>41.259965685308373</v>
      </c>
      <c r="M19" s="14">
        <v>32.374098276834708</v>
      </c>
      <c r="N19" s="14">
        <v>32.624782330999487</v>
      </c>
      <c r="O19" s="14">
        <v>32.614696830856623</v>
      </c>
      <c r="P19" s="136">
        <v>95.960849631584821</v>
      </c>
      <c r="Q19" s="14">
        <v>97.188425583648268</v>
      </c>
      <c r="R19" s="14">
        <v>98.85072978549448</v>
      </c>
      <c r="S19" s="14">
        <v>93.907949811106946</v>
      </c>
      <c r="T19" s="14">
        <v>73.193262288051585</v>
      </c>
      <c r="U19" s="14">
        <v>74.238411392190301</v>
      </c>
      <c r="V19" s="14">
        <v>73.539918459240255</v>
      </c>
      <c r="W19" s="136">
        <v>0.32681422182780751</v>
      </c>
      <c r="X19" s="14">
        <v>0.31237353048937866</v>
      </c>
      <c r="Y19" s="14">
        <v>0.31614109500139953</v>
      </c>
      <c r="Z19" s="14">
        <v>0.30397375021821743</v>
      </c>
      <c r="AA19" s="14">
        <v>0.27615226001236715</v>
      </c>
      <c r="AB19" s="14">
        <v>0.26534471057804371</v>
      </c>
      <c r="AC19" s="14">
        <v>0.29508821398074242</v>
      </c>
      <c r="AD19" s="136">
        <v>0.35195099035602945</v>
      </c>
      <c r="AE19" s="14">
        <v>0.4730553970822316</v>
      </c>
      <c r="AF19" s="14">
        <v>0.52994407286250922</v>
      </c>
      <c r="AG19" s="14">
        <v>0.45987426682221</v>
      </c>
      <c r="AH19" s="14">
        <v>0.46305382308998644</v>
      </c>
      <c r="AI19" s="14">
        <v>0.46863768475898598</v>
      </c>
      <c r="AJ19" s="14">
        <v>0.3398770497786559</v>
      </c>
      <c r="AK19" s="136">
        <v>106.02812081388585</v>
      </c>
      <c r="AL19" s="14">
        <v>104.78593198120828</v>
      </c>
      <c r="AM19" s="14">
        <v>106.46287151825221</v>
      </c>
      <c r="AN19" s="14">
        <v>100.22518383285144</v>
      </c>
      <c r="AO19" s="14">
        <v>90.902958581908564</v>
      </c>
      <c r="AP19" s="14">
        <v>94.741003137367386</v>
      </c>
      <c r="AQ19" s="137">
        <v>96.796369176781269</v>
      </c>
    </row>
    <row r="20" spans="1:43" x14ac:dyDescent="0.25">
      <c r="A20" s="13" t="s">
        <v>14</v>
      </c>
      <c r="B20" s="136">
        <v>10.222250336936316</v>
      </c>
      <c r="C20" s="14">
        <v>10.494788941230391</v>
      </c>
      <c r="D20" s="14">
        <v>10.494342585812754</v>
      </c>
      <c r="E20" s="14">
        <v>10.278293359898587</v>
      </c>
      <c r="F20" s="14">
        <v>9.8275372281249815</v>
      </c>
      <c r="G20" s="14">
        <v>10.086916706518332</v>
      </c>
      <c r="H20" s="14">
        <v>10.367693103680654</v>
      </c>
      <c r="I20" s="136">
        <v>8.1153545307905048</v>
      </c>
      <c r="J20" s="14">
        <v>8.3070372935699002</v>
      </c>
      <c r="K20" s="14">
        <v>8.1969054545909081</v>
      </c>
      <c r="L20" s="14">
        <v>8.0394281419444233</v>
      </c>
      <c r="M20" s="14">
        <v>7.7148108269781961</v>
      </c>
      <c r="N20" s="14">
        <v>7.9558416206512561</v>
      </c>
      <c r="O20" s="14">
        <v>7.9369867487357757</v>
      </c>
      <c r="P20" s="136">
        <v>17.702909068952394</v>
      </c>
      <c r="Q20" s="14">
        <v>18.402412137529982</v>
      </c>
      <c r="R20" s="14">
        <v>18.249229656501722</v>
      </c>
      <c r="S20" s="14">
        <v>17.858478177994122</v>
      </c>
      <c r="T20" s="14">
        <v>16.735861827838892</v>
      </c>
      <c r="U20" s="14">
        <v>17.728737216658644</v>
      </c>
      <c r="V20" s="14">
        <v>17.682202264012943</v>
      </c>
      <c r="W20" s="136">
        <v>7.056367064896335E-2</v>
      </c>
      <c r="X20" s="14">
        <v>7.2248682554884355E-2</v>
      </c>
      <c r="Y20" s="14">
        <v>7.2253330278508762E-2</v>
      </c>
      <c r="Z20" s="14">
        <v>7.2758840245505843E-2</v>
      </c>
      <c r="AA20" s="14">
        <v>6.6634785224248219E-2</v>
      </c>
      <c r="AB20" s="14">
        <v>7.0026947812587004E-2</v>
      </c>
      <c r="AC20" s="14">
        <v>6.9521061734899275E-2</v>
      </c>
      <c r="AD20" s="136">
        <v>3.2884786128867166E-2</v>
      </c>
      <c r="AE20" s="14">
        <v>7.7149674779446648E-2</v>
      </c>
      <c r="AF20" s="14">
        <v>7.7174772978600412E-2</v>
      </c>
      <c r="AG20" s="14">
        <v>7.6862266192882181E-2</v>
      </c>
      <c r="AH20" s="14">
        <v>7.6088145404992827E-2</v>
      </c>
      <c r="AI20" s="14">
        <v>7.6361010425635908E-2</v>
      </c>
      <c r="AJ20" s="14">
        <v>7.6595711091833302E-2</v>
      </c>
      <c r="AK20" s="136">
        <v>28.042634742479748</v>
      </c>
      <c r="AL20" s="14">
        <v>28.917363494197225</v>
      </c>
      <c r="AM20" s="14">
        <v>28.449630825315872</v>
      </c>
      <c r="AN20" s="14">
        <v>27.81441191652408</v>
      </c>
      <c r="AO20" s="14">
        <v>27.339597198748123</v>
      </c>
      <c r="AP20" s="14">
        <v>29.065182272265314</v>
      </c>
      <c r="AQ20" s="137">
        <v>29.009974671167097</v>
      </c>
    </row>
    <row r="21" spans="1:43" x14ac:dyDescent="0.25">
      <c r="A21" s="13" t="s">
        <v>15</v>
      </c>
      <c r="B21" s="136">
        <v>13.948031878935977</v>
      </c>
      <c r="C21" s="14">
        <v>14.07560065599241</v>
      </c>
      <c r="D21" s="14">
        <v>14.068606242321501</v>
      </c>
      <c r="E21" s="14">
        <v>13.746679860318102</v>
      </c>
      <c r="F21" s="14">
        <v>13.265347726832612</v>
      </c>
      <c r="G21" s="14">
        <v>13.472038564941421</v>
      </c>
      <c r="H21" s="14">
        <v>13.461496428719649</v>
      </c>
      <c r="I21" s="136">
        <v>11.777203617094969</v>
      </c>
      <c r="J21" s="14">
        <v>11.82035826495914</v>
      </c>
      <c r="K21" s="14">
        <v>11.71910786792002</v>
      </c>
      <c r="L21" s="14">
        <v>11.818672825531914</v>
      </c>
      <c r="M21" s="14">
        <v>11.472075902114565</v>
      </c>
      <c r="N21" s="14">
        <v>10.754224625463728</v>
      </c>
      <c r="O21" s="14">
        <v>10.938125770315878</v>
      </c>
      <c r="P21" s="136">
        <v>25.425459171166803</v>
      </c>
      <c r="Q21" s="14">
        <v>25.512608324623034</v>
      </c>
      <c r="R21" s="14">
        <v>25.246615435046724</v>
      </c>
      <c r="S21" s="14">
        <v>24.974979598390835</v>
      </c>
      <c r="T21" s="14">
        <v>24.304113695919941</v>
      </c>
      <c r="U21" s="14">
        <v>23.543583814100852</v>
      </c>
      <c r="V21" s="14">
        <v>23.731078472645155</v>
      </c>
      <c r="W21" s="136">
        <v>0.10888509295618538</v>
      </c>
      <c r="X21" s="14">
        <v>0.10938526708419599</v>
      </c>
      <c r="Y21" s="14">
        <v>0.10932744208989188</v>
      </c>
      <c r="Z21" s="14">
        <v>0.10715655874350326</v>
      </c>
      <c r="AA21" s="14">
        <v>0.10394818630152332</v>
      </c>
      <c r="AB21" s="14">
        <v>0.10386038475688884</v>
      </c>
      <c r="AC21" s="14">
        <v>0.10320186301884249</v>
      </c>
      <c r="AD21" s="136">
        <v>2.061331873781997E-2</v>
      </c>
      <c r="AE21" s="14">
        <v>2.0799944162385755E-2</v>
      </c>
      <c r="AF21" s="14">
        <v>2.0790985206424417E-2</v>
      </c>
      <c r="AG21" s="14">
        <v>2.0343480653333759E-2</v>
      </c>
      <c r="AH21" s="14">
        <v>1.9605383506532667E-2</v>
      </c>
      <c r="AI21" s="14">
        <v>1.9739067981028209E-2</v>
      </c>
      <c r="AJ21" s="14">
        <v>1.9626852892507516E-2</v>
      </c>
      <c r="AK21" s="136">
        <v>41.497660647425562</v>
      </c>
      <c r="AL21" s="14">
        <v>41.649862249242155</v>
      </c>
      <c r="AM21" s="14">
        <v>41.522474629498092</v>
      </c>
      <c r="AN21" s="14">
        <v>40.577823644067557</v>
      </c>
      <c r="AO21" s="14">
        <v>39.296593807789556</v>
      </c>
      <c r="AP21" s="14">
        <v>39.344969677935261</v>
      </c>
      <c r="AQ21" s="137">
        <v>39.4744937968484</v>
      </c>
    </row>
    <row r="22" spans="1:43" x14ac:dyDescent="0.25">
      <c r="A22" s="13" t="s">
        <v>16</v>
      </c>
      <c r="B22" s="136">
        <v>80.800453349741318</v>
      </c>
      <c r="C22" s="14">
        <v>71.035956263707646</v>
      </c>
      <c r="D22" s="14">
        <v>74.775140813811831</v>
      </c>
      <c r="E22" s="14">
        <v>70.647888550241376</v>
      </c>
      <c r="F22" s="14">
        <v>70.161321532623461</v>
      </c>
      <c r="G22" s="14">
        <v>70.64081560096578</v>
      </c>
      <c r="H22" s="14">
        <v>70.010079456251745</v>
      </c>
      <c r="I22" s="136">
        <v>27.992203319807899</v>
      </c>
      <c r="J22" s="14">
        <v>21.817558463273357</v>
      </c>
      <c r="K22" s="14">
        <v>23.402772327635788</v>
      </c>
      <c r="L22" s="14">
        <v>21.563741237364816</v>
      </c>
      <c r="M22" s="14">
        <v>20.387641169269383</v>
      </c>
      <c r="N22" s="14">
        <v>21.367576924571402</v>
      </c>
      <c r="O22" s="14">
        <v>21.532159979893347</v>
      </c>
      <c r="P22" s="136">
        <v>62.209692033425242</v>
      </c>
      <c r="Q22" s="14">
        <v>50.221222345871062</v>
      </c>
      <c r="R22" s="14">
        <v>53.667284805326091</v>
      </c>
      <c r="S22" s="14">
        <v>49.55022727229958</v>
      </c>
      <c r="T22" s="14">
        <v>46.53803605328207</v>
      </c>
      <c r="U22" s="14">
        <v>49.079662665089252</v>
      </c>
      <c r="V22" s="14">
        <v>49.398692581787451</v>
      </c>
      <c r="W22" s="136">
        <v>0.21945497751254073</v>
      </c>
      <c r="X22" s="14">
        <v>0.16577573792390971</v>
      </c>
      <c r="Y22" s="14">
        <v>0.18214043736388774</v>
      </c>
      <c r="Z22" s="14">
        <v>0.16196894467333472</v>
      </c>
      <c r="AA22" s="14">
        <v>0.14524550648009676</v>
      </c>
      <c r="AB22" s="14">
        <v>0.15326462880152505</v>
      </c>
      <c r="AC22" s="14">
        <v>0.17194444223973554</v>
      </c>
      <c r="AD22" s="136">
        <v>0.33124613487403426</v>
      </c>
      <c r="AE22" s="14">
        <v>0.24316625171098044</v>
      </c>
      <c r="AF22" s="14">
        <v>0.2654069519090847</v>
      </c>
      <c r="AG22" s="14">
        <v>0.24207625499091182</v>
      </c>
      <c r="AH22" s="14">
        <v>0.21717614288530471</v>
      </c>
      <c r="AI22" s="14">
        <v>0.22600777657280716</v>
      </c>
      <c r="AJ22" s="14">
        <v>0.21136266565415021</v>
      </c>
      <c r="AK22" s="136">
        <v>72.301615712930968</v>
      </c>
      <c r="AL22" s="14">
        <v>57.974974462399359</v>
      </c>
      <c r="AM22" s="14">
        <v>61.645468312732014</v>
      </c>
      <c r="AN22" s="14">
        <v>56.864741881079688</v>
      </c>
      <c r="AO22" s="14">
        <v>54.544231371066303</v>
      </c>
      <c r="AP22" s="14">
        <v>59.745859503047406</v>
      </c>
      <c r="AQ22" s="137">
        <v>61.473403431219012</v>
      </c>
    </row>
    <row r="23" spans="1:43" x14ac:dyDescent="0.25">
      <c r="A23" s="13" t="s">
        <v>17</v>
      </c>
      <c r="B23" s="136">
        <v>13.384669427361327</v>
      </c>
      <c r="C23" s="14">
        <v>14.632757208943715</v>
      </c>
      <c r="D23" s="14">
        <v>15.550784321561579</v>
      </c>
      <c r="E23" s="14">
        <v>14.972325978235098</v>
      </c>
      <c r="F23" s="14">
        <v>13.677370766645588</v>
      </c>
      <c r="G23" s="14">
        <v>16.668894515073315</v>
      </c>
      <c r="H23" s="14">
        <v>16.685565421551441</v>
      </c>
      <c r="I23" s="136">
        <v>10.986399432806243</v>
      </c>
      <c r="J23" s="14">
        <v>11.144277598462047</v>
      </c>
      <c r="K23" s="14">
        <v>11.169920618368339</v>
      </c>
      <c r="L23" s="14">
        <v>7.895352572149382</v>
      </c>
      <c r="M23" s="14">
        <v>6.3292352234560507</v>
      </c>
      <c r="N23" s="14">
        <v>5.6833388016939983</v>
      </c>
      <c r="O23" s="14">
        <v>5.7418093405676967</v>
      </c>
      <c r="P23" s="136">
        <v>21.138623726501415</v>
      </c>
      <c r="Q23" s="14">
        <v>21.559785756383789</v>
      </c>
      <c r="R23" s="14">
        <v>21.390740316976462</v>
      </c>
      <c r="S23" s="14">
        <v>14.714484133931752</v>
      </c>
      <c r="T23" s="14">
        <v>12.758523827308826</v>
      </c>
      <c r="U23" s="14">
        <v>12.378113680373833</v>
      </c>
      <c r="V23" s="14">
        <v>12.575713355622767</v>
      </c>
      <c r="W23" s="136">
        <v>4.5803462240175077E-2</v>
      </c>
      <c r="X23" s="14">
        <v>4.9782773844417511E-2</v>
      </c>
      <c r="Y23" s="14">
        <v>5.1694917166093368E-2</v>
      </c>
      <c r="Z23" s="14">
        <v>5.0367654006894337E-2</v>
      </c>
      <c r="AA23" s="14">
        <v>4.6598149502644792E-2</v>
      </c>
      <c r="AB23" s="14">
        <v>4.8115987300213742E-2</v>
      </c>
      <c r="AC23" s="14">
        <v>4.8143556071267822E-2</v>
      </c>
      <c r="AD23" s="136">
        <v>1.5707542015231647E-2</v>
      </c>
      <c r="AE23" s="14">
        <v>2.1982801468321413E-2</v>
      </c>
      <c r="AF23" s="14">
        <v>2.4240373094755168E-2</v>
      </c>
      <c r="AG23" s="14">
        <v>2.2248475474568812E-2</v>
      </c>
      <c r="AH23" s="14">
        <v>1.5947619095913686E-2</v>
      </c>
      <c r="AI23" s="14">
        <v>1.571572853564264E-2</v>
      </c>
      <c r="AJ23" s="14">
        <v>1.5739502047734315E-2</v>
      </c>
      <c r="AK23" s="136">
        <v>31.591125113810499</v>
      </c>
      <c r="AL23" s="14">
        <v>33.167042862969417</v>
      </c>
      <c r="AM23" s="14">
        <v>34.307228564124273</v>
      </c>
      <c r="AN23" s="14">
        <v>31.345698329994807</v>
      </c>
      <c r="AO23" s="14">
        <v>29.353035746347128</v>
      </c>
      <c r="AP23" s="14">
        <v>30.510637248389106</v>
      </c>
      <c r="AQ23" s="137">
        <v>36.027749210345448</v>
      </c>
    </row>
    <row r="24" spans="1:43" x14ac:dyDescent="0.25">
      <c r="A24" s="13" t="s">
        <v>18</v>
      </c>
      <c r="B24" s="136">
        <v>1.6959654305779051</v>
      </c>
      <c r="C24" s="14">
        <v>1.0873378946011552</v>
      </c>
      <c r="D24" s="14">
        <v>1.118364123767343</v>
      </c>
      <c r="E24" s="14">
        <v>1.118364123767343</v>
      </c>
      <c r="F24" s="14">
        <v>1.118364123767343</v>
      </c>
      <c r="G24" s="14">
        <v>1.0784561577042824</v>
      </c>
      <c r="H24" s="14">
        <v>1.0784561577042826</v>
      </c>
      <c r="I24" s="136">
        <v>1.6854383427033932</v>
      </c>
      <c r="J24" s="14">
        <v>1.5372693312768699</v>
      </c>
      <c r="K24" s="14">
        <v>1.6227581615771711</v>
      </c>
      <c r="L24" s="14">
        <v>1.5761572902229801</v>
      </c>
      <c r="M24" s="14">
        <v>1.5551669682703557</v>
      </c>
      <c r="N24" s="14">
        <v>1.4966584610850837</v>
      </c>
      <c r="O24" s="14">
        <v>1.5015172097243956</v>
      </c>
      <c r="P24" s="136">
        <v>3.8530878731786014</v>
      </c>
      <c r="Q24" s="14">
        <v>3.6251829341423298</v>
      </c>
      <c r="R24" s="14">
        <v>3.7091888206120611</v>
      </c>
      <c r="S24" s="14">
        <v>3.6624690939852962</v>
      </c>
      <c r="T24" s="14">
        <v>3.546320355280244</v>
      </c>
      <c r="U24" s="14">
        <v>3.55691348277391</v>
      </c>
      <c r="V24" s="14">
        <v>3.5873032307494435</v>
      </c>
      <c r="W24" s="136">
        <v>1.5187263812737811E-2</v>
      </c>
      <c r="X24" s="14">
        <v>1.4699208863664607E-2</v>
      </c>
      <c r="Y24" s="14">
        <v>1.4920248148849437E-2</v>
      </c>
      <c r="Z24" s="14">
        <v>1.4919966780858423E-2</v>
      </c>
      <c r="AA24" s="14">
        <v>1.4918748490662343E-2</v>
      </c>
      <c r="AB24" s="14">
        <v>1.4635494663686018E-2</v>
      </c>
      <c r="AC24" s="14">
        <v>1.463580063108812E-2</v>
      </c>
      <c r="AD24" s="136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36">
        <v>6.8578966043408398</v>
      </c>
      <c r="AL24" s="14">
        <v>6.344607999944909</v>
      </c>
      <c r="AM24" s="14">
        <v>6.4013363631950435</v>
      </c>
      <c r="AN24" s="14">
        <v>6.1660323318527475</v>
      </c>
      <c r="AO24" s="14">
        <v>5.147193645016733</v>
      </c>
      <c r="AP24" s="14">
        <v>5.9618971083223151</v>
      </c>
      <c r="AQ24" s="137">
        <v>6.2177732757388595</v>
      </c>
    </row>
    <row r="25" spans="1:43" x14ac:dyDescent="0.25">
      <c r="A25" s="13" t="s">
        <v>19</v>
      </c>
      <c r="B25" s="136">
        <v>5.2749530862449916</v>
      </c>
      <c r="C25" s="14">
        <v>3.9411546832702609</v>
      </c>
      <c r="D25" s="14">
        <v>4.5592074056723195</v>
      </c>
      <c r="E25" s="14">
        <v>4.6770132718752322</v>
      </c>
      <c r="F25" s="14">
        <v>2.6852864379006438</v>
      </c>
      <c r="G25" s="14">
        <v>2.850908651420148</v>
      </c>
      <c r="H25" s="14">
        <v>1.075133697028311</v>
      </c>
      <c r="I25" s="136">
        <v>7.3232700661865913</v>
      </c>
      <c r="J25" s="14">
        <v>4.3618006386747075</v>
      </c>
      <c r="K25" s="14">
        <v>4.384391308540577</v>
      </c>
      <c r="L25" s="14">
        <v>4.3164061057654264</v>
      </c>
      <c r="M25" s="14">
        <v>3.2768247949583627</v>
      </c>
      <c r="N25" s="14">
        <v>2.3774096657111263</v>
      </c>
      <c r="O25" s="14">
        <v>2.3348981983118438</v>
      </c>
      <c r="P25" s="136">
        <v>13.824902892347104</v>
      </c>
      <c r="Q25" s="14">
        <v>8.4188983719717108</v>
      </c>
      <c r="R25" s="14">
        <v>8.607834691303669</v>
      </c>
      <c r="S25" s="14">
        <v>6.7143714533371961</v>
      </c>
      <c r="T25" s="14">
        <v>5.5599821906205031</v>
      </c>
      <c r="U25" s="14">
        <v>4.6530915511990001</v>
      </c>
      <c r="V25" s="14">
        <v>3.9787617709718015</v>
      </c>
      <c r="W25" s="136">
        <v>9.7144712873333872E-2</v>
      </c>
      <c r="X25" s="14">
        <v>7.5718810616245219E-2</v>
      </c>
      <c r="Y25" s="14">
        <v>8.3400723761219236E-2</v>
      </c>
      <c r="Z25" s="14">
        <v>6.2712481760792679E-2</v>
      </c>
      <c r="AA25" s="14">
        <v>5.7037456038390374E-2</v>
      </c>
      <c r="AB25" s="14">
        <v>4.7970981862441281E-2</v>
      </c>
      <c r="AC25" s="14">
        <v>2.4519863686616301E-2</v>
      </c>
      <c r="AD25" s="136">
        <v>7.2734302371126325E-2</v>
      </c>
      <c r="AE25" s="14">
        <v>5.4872879482456935E-2</v>
      </c>
      <c r="AF25" s="14">
        <v>6.3498220141306155E-2</v>
      </c>
      <c r="AG25" s="14">
        <v>3.5029832753601234E-2</v>
      </c>
      <c r="AH25" s="14">
        <v>3.6618566130174661E-2</v>
      </c>
      <c r="AI25" s="14">
        <v>2.3311066480039187E-2</v>
      </c>
      <c r="AJ25" s="14">
        <v>2.6995321476814948E-3</v>
      </c>
      <c r="AK25" s="136">
        <v>20.50635746792176</v>
      </c>
      <c r="AL25" s="14">
        <v>19.046373744653089</v>
      </c>
      <c r="AM25" s="14">
        <v>20.817241089535642</v>
      </c>
      <c r="AN25" s="14">
        <v>16.798942403779591</v>
      </c>
      <c r="AO25" s="14">
        <v>14.658602230911864</v>
      </c>
      <c r="AP25" s="14">
        <v>13.657802684584464</v>
      </c>
      <c r="AQ25" s="137">
        <v>10.22868207402678</v>
      </c>
    </row>
    <row r="26" spans="1:43" x14ac:dyDescent="0.25">
      <c r="A26" s="13" t="s">
        <v>20</v>
      </c>
      <c r="B26" s="136">
        <v>0.65180524990102584</v>
      </c>
      <c r="C26" s="14">
        <v>0.59980556667341534</v>
      </c>
      <c r="D26" s="14">
        <v>0.59980556667341534</v>
      </c>
      <c r="E26" s="14">
        <v>0.59980556667341534</v>
      </c>
      <c r="F26" s="14">
        <v>0.59980556667341534</v>
      </c>
      <c r="G26" s="14">
        <v>0.59980556667341534</v>
      </c>
      <c r="H26" s="14">
        <v>0.59980556667341534</v>
      </c>
      <c r="I26" s="136">
        <v>2.290024645508232</v>
      </c>
      <c r="J26" s="14">
        <v>2.1359872468427805</v>
      </c>
      <c r="K26" s="14">
        <v>1.9541205477904675</v>
      </c>
      <c r="L26" s="14">
        <v>1.9389066484606221</v>
      </c>
      <c r="M26" s="14">
        <v>1.7842054884154945</v>
      </c>
      <c r="N26" s="14">
        <v>2.0094616103669578</v>
      </c>
      <c r="O26" s="14">
        <v>2.1327405392476821</v>
      </c>
      <c r="P26" s="136">
        <v>5.0110990492148151</v>
      </c>
      <c r="Q26" s="14">
        <v>4.2893297269944606</v>
      </c>
      <c r="R26" s="14">
        <v>4.0037453435046064</v>
      </c>
      <c r="S26" s="14">
        <v>4.0066132299077992</v>
      </c>
      <c r="T26" s="14">
        <v>3.7719004651144963</v>
      </c>
      <c r="U26" s="14">
        <v>3.9961923200706506</v>
      </c>
      <c r="V26" s="14">
        <v>4.4099309312346504</v>
      </c>
      <c r="W26" s="136">
        <v>4.5943810813341063E-2</v>
      </c>
      <c r="X26" s="14">
        <v>4.5869603496014912E-2</v>
      </c>
      <c r="Y26" s="14">
        <v>4.5868534958747244E-2</v>
      </c>
      <c r="Z26" s="14">
        <v>4.5867273886670404E-2</v>
      </c>
      <c r="AA26" s="14">
        <v>4.5866242872380905E-2</v>
      </c>
      <c r="AB26" s="14">
        <v>4.5867494545485665E-2</v>
      </c>
      <c r="AC26" s="14">
        <v>4.5870622014873873E-2</v>
      </c>
      <c r="AD26" s="136">
        <v>1.58573913155468E-5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36">
        <v>14.338100259658715</v>
      </c>
      <c r="AL26" s="14">
        <v>13.372234512016641</v>
      </c>
      <c r="AM26" s="14">
        <v>12.478632059885136</v>
      </c>
      <c r="AN26" s="14">
        <v>11.424015497341928</v>
      </c>
      <c r="AO26" s="14">
        <v>10.56179297580467</v>
      </c>
      <c r="AP26" s="14">
        <v>11.608549312273242</v>
      </c>
      <c r="AQ26" s="137">
        <v>14.224007283508874</v>
      </c>
    </row>
    <row r="27" spans="1:43" x14ac:dyDescent="0.25">
      <c r="A27" s="13" t="s">
        <v>21</v>
      </c>
      <c r="B27" s="136">
        <v>74.166092680521061</v>
      </c>
      <c r="C27" s="14">
        <v>70.390599465974688</v>
      </c>
      <c r="D27" s="14">
        <v>76.089084437196334</v>
      </c>
      <c r="E27" s="14">
        <v>58.440763771225193</v>
      </c>
      <c r="F27" s="14">
        <v>47.004529645215044</v>
      </c>
      <c r="G27" s="14">
        <v>53.954623167318921</v>
      </c>
      <c r="H27" s="14">
        <v>52.723824683193996</v>
      </c>
      <c r="I27" s="136">
        <v>22.043034045745397</v>
      </c>
      <c r="J27" s="14">
        <v>20.393474376876753</v>
      </c>
      <c r="K27" s="14">
        <v>21.075719342230908</v>
      </c>
      <c r="L27" s="14">
        <v>16.678250381767771</v>
      </c>
      <c r="M27" s="14">
        <v>13.383139148495655</v>
      </c>
      <c r="N27" s="14">
        <v>14.847683607640024</v>
      </c>
      <c r="O27" s="14">
        <v>14.722541337285397</v>
      </c>
      <c r="P27" s="136">
        <v>49.838328013007178</v>
      </c>
      <c r="Q27" s="14">
        <v>45.52112327814622</v>
      </c>
      <c r="R27" s="14">
        <v>47.42458045594659</v>
      </c>
      <c r="S27" s="14">
        <v>37.230724573384421</v>
      </c>
      <c r="T27" s="14">
        <v>28.125720939820241</v>
      </c>
      <c r="U27" s="14">
        <v>32.872028182508224</v>
      </c>
      <c r="V27" s="14">
        <v>32.588627449587996</v>
      </c>
      <c r="W27" s="136">
        <v>0.11179952419817669</v>
      </c>
      <c r="X27" s="14">
        <v>0.1078155351932437</v>
      </c>
      <c r="Y27" s="14">
        <v>0.1136955466189189</v>
      </c>
      <c r="Z27" s="14">
        <v>9.6612442234817256E-2</v>
      </c>
      <c r="AA27" s="14">
        <v>9.1878160831788458E-2</v>
      </c>
      <c r="AB27" s="14">
        <v>8.5032176004676108E-2</v>
      </c>
      <c r="AC27" s="14">
        <v>8.3638846195003586E-2</v>
      </c>
      <c r="AD27" s="136">
        <v>0.63076977815637869</v>
      </c>
      <c r="AE27" s="14">
        <v>0.79074065483245892</v>
      </c>
      <c r="AF27" s="14">
        <v>1.2398315564452504</v>
      </c>
      <c r="AG27" s="14">
        <v>1.1653916411386276</v>
      </c>
      <c r="AH27" s="14">
        <v>1.1947585130669554</v>
      </c>
      <c r="AI27" s="14">
        <v>1.0250601571128199</v>
      </c>
      <c r="AJ27" s="14">
        <v>1.0184345478072587</v>
      </c>
      <c r="AK27" s="136">
        <v>58.793991667619544</v>
      </c>
      <c r="AL27" s="14">
        <v>58.625172953112205</v>
      </c>
      <c r="AM27" s="14">
        <v>58.295805722632657</v>
      </c>
      <c r="AN27" s="14">
        <v>50.719230087865157</v>
      </c>
      <c r="AO27" s="14">
        <v>45.72074082802375</v>
      </c>
      <c r="AP27" s="14">
        <v>54.563035553362575</v>
      </c>
      <c r="AQ27" s="137">
        <v>58.832033785461334</v>
      </c>
    </row>
    <row r="28" spans="1:43" x14ac:dyDescent="0.25">
      <c r="A28" s="13" t="s">
        <v>22</v>
      </c>
      <c r="B28" s="136">
        <v>17.646882010164017</v>
      </c>
      <c r="C28" s="14">
        <v>18.184880732073122</v>
      </c>
      <c r="D28" s="14">
        <v>18.151145390854492</v>
      </c>
      <c r="E28" s="14">
        <v>14.053484246189972</v>
      </c>
      <c r="F28" s="14">
        <v>14.088893569204714</v>
      </c>
      <c r="G28" s="14">
        <v>13.84045293161317</v>
      </c>
      <c r="H28" s="14">
        <v>13.610709363726727</v>
      </c>
      <c r="I28" s="136">
        <v>10.830555846107183</v>
      </c>
      <c r="J28" s="14">
        <v>11.222948805347958</v>
      </c>
      <c r="K28" s="14">
        <v>11.11968185422376</v>
      </c>
      <c r="L28" s="14">
        <v>10.107050161741491</v>
      </c>
      <c r="M28" s="14">
        <v>10.271386978750915</v>
      </c>
      <c r="N28" s="14">
        <v>10.154932342315297</v>
      </c>
      <c r="O28" s="14">
        <v>10.26215322946277</v>
      </c>
      <c r="P28" s="136">
        <v>24.558492660471376</v>
      </c>
      <c r="Q28" s="14">
        <v>25.284094264037929</v>
      </c>
      <c r="R28" s="14">
        <v>25.065885384980099</v>
      </c>
      <c r="S28" s="14">
        <v>22.898450036834017</v>
      </c>
      <c r="T28" s="14">
        <v>23.168552786026051</v>
      </c>
      <c r="U28" s="14">
        <v>23.061329971754386</v>
      </c>
      <c r="V28" s="14">
        <v>23.070988670875455</v>
      </c>
      <c r="W28" s="136">
        <v>9.81181290835869E-2</v>
      </c>
      <c r="X28" s="14">
        <v>0.10520295305268874</v>
      </c>
      <c r="Y28" s="14">
        <v>0.10506669933162026</v>
      </c>
      <c r="Z28" s="14">
        <v>9.8335631189298472E-2</v>
      </c>
      <c r="AA28" s="14">
        <v>9.7853424347478526E-2</v>
      </c>
      <c r="AB28" s="14">
        <v>9.688763165363691E-2</v>
      </c>
      <c r="AC28" s="14">
        <v>9.5822308219117205E-2</v>
      </c>
      <c r="AD28" s="136">
        <v>0.10356866363592032</v>
      </c>
      <c r="AE28" s="14">
        <v>0.10534877187165932</v>
      </c>
      <c r="AF28" s="14">
        <v>0.10527663939736154</v>
      </c>
      <c r="AG28" s="14">
        <v>0.10550087299931143</v>
      </c>
      <c r="AH28" s="14">
        <v>0.1062332751917255</v>
      </c>
      <c r="AI28" s="14">
        <v>0.1058351164682351</v>
      </c>
      <c r="AJ28" s="14">
        <v>9.8267010638025981E-2</v>
      </c>
      <c r="AK28" s="136">
        <v>35.477775950261673</v>
      </c>
      <c r="AL28" s="14">
        <v>36.94619120540009</v>
      </c>
      <c r="AM28" s="14">
        <v>36.080624194850351</v>
      </c>
      <c r="AN28" s="14">
        <v>33.385596943582961</v>
      </c>
      <c r="AO28" s="14">
        <v>33.85748893734786</v>
      </c>
      <c r="AP28" s="14">
        <v>35.418241123890745</v>
      </c>
      <c r="AQ28" s="137">
        <v>35.340941142638314</v>
      </c>
    </row>
    <row r="29" spans="1:43" x14ac:dyDescent="0.25">
      <c r="A29" s="13" t="s">
        <v>23</v>
      </c>
      <c r="B29" s="136">
        <v>13.20287592303861</v>
      </c>
      <c r="C29" s="14">
        <v>14.66667913521478</v>
      </c>
      <c r="D29" s="14">
        <v>14.553991666621881</v>
      </c>
      <c r="E29" s="14">
        <v>10.943096289893598</v>
      </c>
      <c r="F29" s="14">
        <v>6.2798015213813816</v>
      </c>
      <c r="G29" s="14">
        <v>10.162163576574864</v>
      </c>
      <c r="H29" s="14">
        <v>13.338390527039458</v>
      </c>
      <c r="I29" s="136">
        <v>8.1158573108826584</v>
      </c>
      <c r="J29" s="14">
        <v>8.2987131867105202</v>
      </c>
      <c r="K29" s="14">
        <v>8.8529509917276634</v>
      </c>
      <c r="L29" s="14">
        <v>5.5674059101317059</v>
      </c>
      <c r="M29" s="14">
        <v>5.0138873883105539</v>
      </c>
      <c r="N29" s="14">
        <v>5.2144360125957743</v>
      </c>
      <c r="O29" s="14">
        <v>5.160953838828334</v>
      </c>
      <c r="P29" s="136">
        <v>14.336557655907782</v>
      </c>
      <c r="Q29" s="14">
        <v>16.962000672731289</v>
      </c>
      <c r="R29" s="14">
        <v>16.968512096773683</v>
      </c>
      <c r="S29" s="14">
        <v>12.917995883482924</v>
      </c>
      <c r="T29" s="14">
        <v>7.4869342759581352</v>
      </c>
      <c r="U29" s="14">
        <v>11.273137895807809</v>
      </c>
      <c r="V29" s="14">
        <v>11.236473924967965</v>
      </c>
      <c r="W29" s="136">
        <v>6.4070916017623575E-2</v>
      </c>
      <c r="X29" s="14">
        <v>7.1769951166012869E-2</v>
      </c>
      <c r="Y29" s="14">
        <v>7.2705237284735796E-2</v>
      </c>
      <c r="Z29" s="14">
        <v>5.7928241811095189E-2</v>
      </c>
      <c r="AA29" s="14">
        <v>3.3606804135340292E-2</v>
      </c>
      <c r="AB29" s="14">
        <v>5.4527181073935935E-2</v>
      </c>
      <c r="AC29" s="14">
        <v>6.5968167199523808E-2</v>
      </c>
      <c r="AD29" s="136">
        <v>2.4941791008946029E-2</v>
      </c>
      <c r="AE29" s="14">
        <v>2.8224908937574501E-2</v>
      </c>
      <c r="AF29" s="14">
        <v>4.4024604859992301E-2</v>
      </c>
      <c r="AG29" s="14">
        <v>5.6118733304200363E-2</v>
      </c>
      <c r="AH29" s="14">
        <v>4.4838872411381236E-2</v>
      </c>
      <c r="AI29" s="14">
        <v>5.8793678628096993E-2</v>
      </c>
      <c r="AJ29" s="14">
        <v>3.6025480293585779E-2</v>
      </c>
      <c r="AK29" s="136">
        <v>27.665779081150994</v>
      </c>
      <c r="AL29" s="14">
        <v>31.698247425902199</v>
      </c>
      <c r="AM29" s="14">
        <v>30.929370801379807</v>
      </c>
      <c r="AN29" s="14">
        <v>30.312591982941882</v>
      </c>
      <c r="AO29" s="14">
        <v>23.406712341274048</v>
      </c>
      <c r="AP29" s="14">
        <v>26.588109012954998</v>
      </c>
      <c r="AQ29" s="137">
        <v>27.203771960548675</v>
      </c>
    </row>
    <row r="30" spans="1:43" x14ac:dyDescent="0.25">
      <c r="A30" s="13" t="s">
        <v>24</v>
      </c>
      <c r="B30" s="136">
        <v>70.034843173742445</v>
      </c>
      <c r="C30" s="14">
        <v>65.174578897991253</v>
      </c>
      <c r="D30" s="14">
        <v>65.486130452829073</v>
      </c>
      <c r="E30" s="14">
        <v>64.486786255599014</v>
      </c>
      <c r="F30" s="14">
        <v>63.018593940106825</v>
      </c>
      <c r="G30" s="14">
        <v>66.064020033184974</v>
      </c>
      <c r="H30" s="14">
        <v>73.829175368874132</v>
      </c>
      <c r="I30" s="136">
        <v>25.825869160569248</v>
      </c>
      <c r="J30" s="14">
        <v>17.63195725208768</v>
      </c>
      <c r="K30" s="14">
        <v>17.838989449624886</v>
      </c>
      <c r="L30" s="14">
        <v>17.561778846298257</v>
      </c>
      <c r="M30" s="14">
        <v>16.820368134089929</v>
      </c>
      <c r="N30" s="14">
        <v>17.408377583226496</v>
      </c>
      <c r="O30" s="14">
        <v>17.44044940066307</v>
      </c>
      <c r="P30" s="136">
        <v>58.149617572585221</v>
      </c>
      <c r="Q30" s="14">
        <v>39.491646096087408</v>
      </c>
      <c r="R30" s="14">
        <v>39.884390920372063</v>
      </c>
      <c r="S30" s="14">
        <v>39.070589201635883</v>
      </c>
      <c r="T30" s="14">
        <v>37.85126026017381</v>
      </c>
      <c r="U30" s="14">
        <v>38.724450525044126</v>
      </c>
      <c r="V30" s="14">
        <v>38.7041865490948</v>
      </c>
      <c r="W30" s="136">
        <v>0.23820474176550016</v>
      </c>
      <c r="X30" s="14">
        <v>0.24708109128586814</v>
      </c>
      <c r="Y30" s="14">
        <v>0.23353659474474858</v>
      </c>
      <c r="Z30" s="14">
        <v>0.24288079510101987</v>
      </c>
      <c r="AA30" s="14">
        <v>0.23215768496117622</v>
      </c>
      <c r="AB30" s="14">
        <v>0.24152207741348888</v>
      </c>
      <c r="AC30" s="14">
        <v>0.2495477628882827</v>
      </c>
      <c r="AD30" s="136">
        <v>0.43552535025073724</v>
      </c>
      <c r="AE30" s="14">
        <v>0.85190458926463009</v>
      </c>
      <c r="AF30" s="14">
        <v>0.94805997534817465</v>
      </c>
      <c r="AG30" s="14">
        <v>0.78027327255311674</v>
      </c>
      <c r="AH30" s="14">
        <v>0.95812725684160494</v>
      </c>
      <c r="AI30" s="14">
        <v>0.71685318296821854</v>
      </c>
      <c r="AJ30" s="14">
        <v>0.69991632986249253</v>
      </c>
      <c r="AK30" s="136">
        <v>82.634256394171999</v>
      </c>
      <c r="AL30" s="14">
        <v>79.4856979617729</v>
      </c>
      <c r="AM30" s="14">
        <v>80.036346914752102</v>
      </c>
      <c r="AN30" s="14">
        <v>78.64915724081537</v>
      </c>
      <c r="AO30" s="14">
        <v>76.687517679144918</v>
      </c>
      <c r="AP30" s="14">
        <v>79.499508648239569</v>
      </c>
      <c r="AQ30" s="137">
        <v>81.431525149384058</v>
      </c>
    </row>
    <row r="31" spans="1:43" x14ac:dyDescent="0.25">
      <c r="A31" s="13" t="s">
        <v>25</v>
      </c>
      <c r="B31" s="136">
        <v>17.629998324230304</v>
      </c>
      <c r="C31" s="14">
        <v>17.785377528425801</v>
      </c>
      <c r="D31" s="14">
        <v>17.788844195290089</v>
      </c>
      <c r="E31" s="14">
        <v>17.773545275021007</v>
      </c>
      <c r="F31" s="14">
        <v>17.641403995296447</v>
      </c>
      <c r="G31" s="14">
        <v>17.804777570203665</v>
      </c>
      <c r="H31" s="14">
        <v>17.811031572505115</v>
      </c>
      <c r="I31" s="136">
        <v>8.5768486693190109</v>
      </c>
      <c r="J31" s="14">
        <v>6.59127394018976</v>
      </c>
      <c r="K31" s="14">
        <v>6.6054224574603504</v>
      </c>
      <c r="L31" s="14">
        <v>6.5739204092951562</v>
      </c>
      <c r="M31" s="14">
        <v>6.434076812847783</v>
      </c>
      <c r="N31" s="14">
        <v>6.6059789243503886</v>
      </c>
      <c r="O31" s="14">
        <v>6.6088044158486881</v>
      </c>
      <c r="P31" s="136">
        <v>19.815696705546419</v>
      </c>
      <c r="Q31" s="14">
        <v>15.057956980117</v>
      </c>
      <c r="R31" s="14">
        <v>15.169104715238765</v>
      </c>
      <c r="S31" s="14">
        <v>15.139027363035115</v>
      </c>
      <c r="T31" s="14">
        <v>14.999183769155024</v>
      </c>
      <c r="U31" s="14">
        <v>15.171288919803057</v>
      </c>
      <c r="V31" s="14">
        <v>15.175863050592763</v>
      </c>
      <c r="W31" s="136">
        <v>4.1538180278102618E-2</v>
      </c>
      <c r="X31" s="14">
        <v>4.2361686776179734E-2</v>
      </c>
      <c r="Y31" s="14">
        <v>4.2677063286294545E-2</v>
      </c>
      <c r="Z31" s="14">
        <v>4.2516376307330433E-2</v>
      </c>
      <c r="AA31" s="14">
        <v>4.1827441060906703E-2</v>
      </c>
      <c r="AB31" s="14">
        <v>4.2681911909223942E-2</v>
      </c>
      <c r="AC31" s="14">
        <v>4.2726510001428478E-2</v>
      </c>
      <c r="AD31" s="136">
        <v>1.8019282984377938E-2</v>
      </c>
      <c r="AE31" s="14">
        <v>1.8213506991426497E-2</v>
      </c>
      <c r="AF31" s="14">
        <v>1.8215277147228412E-2</v>
      </c>
      <c r="AG31" s="14">
        <v>1.8192277091654871E-2</v>
      </c>
      <c r="AH31" s="14">
        <v>1.8019282982809651E-2</v>
      </c>
      <c r="AI31" s="14">
        <v>1.8231317457876532E-2</v>
      </c>
      <c r="AJ31" s="14">
        <v>1.8231317457876529E-2</v>
      </c>
      <c r="AK31" s="136">
        <v>19.832833783459936</v>
      </c>
      <c r="AL31" s="14">
        <v>20.248634004873672</v>
      </c>
      <c r="AM31" s="14">
        <v>20.368425730540622</v>
      </c>
      <c r="AN31" s="14">
        <v>20.28659818911899</v>
      </c>
      <c r="AO31" s="14">
        <v>19.929040033516692</v>
      </c>
      <c r="AP31" s="14">
        <v>20.374450917375338</v>
      </c>
      <c r="AQ31" s="137">
        <v>20.421739109926843</v>
      </c>
    </row>
    <row r="32" spans="1:43" x14ac:dyDescent="0.25">
      <c r="A32" s="13" t="s">
        <v>26</v>
      </c>
      <c r="B32" s="136">
        <v>24.729100095748343</v>
      </c>
      <c r="C32" s="14">
        <v>24.876967307070775</v>
      </c>
      <c r="D32" s="14">
        <v>24.843306398971514</v>
      </c>
      <c r="E32" s="14">
        <v>24.848242389040873</v>
      </c>
      <c r="F32" s="14">
        <v>24.011880367622222</v>
      </c>
      <c r="G32" s="14">
        <v>24.23090779297182</v>
      </c>
      <c r="H32" s="14">
        <v>29.756615569181978</v>
      </c>
      <c r="I32" s="136">
        <v>16.026822617720772</v>
      </c>
      <c r="J32" s="14">
        <v>14.613280359003411</v>
      </c>
      <c r="K32" s="14">
        <v>14.574389414259214</v>
      </c>
      <c r="L32" s="14">
        <v>14.748069787506763</v>
      </c>
      <c r="M32" s="14">
        <v>14.194818054544907</v>
      </c>
      <c r="N32" s="14">
        <v>14.360260909950911</v>
      </c>
      <c r="O32" s="14">
        <v>14.390210515657925</v>
      </c>
      <c r="P32" s="136">
        <v>37.252042383731101</v>
      </c>
      <c r="Q32" s="14">
        <v>33.303262947260102</v>
      </c>
      <c r="R32" s="14">
        <v>33.235701164920719</v>
      </c>
      <c r="S32" s="14">
        <v>33.427188740488738</v>
      </c>
      <c r="T32" s="14">
        <v>32.248865087221425</v>
      </c>
      <c r="U32" s="14">
        <v>32.510389535175229</v>
      </c>
      <c r="V32" s="14">
        <v>32.615210762206118</v>
      </c>
      <c r="W32" s="136">
        <v>9.1509978608229528E-2</v>
      </c>
      <c r="X32" s="14">
        <v>9.1986708494718017E-2</v>
      </c>
      <c r="Y32" s="14">
        <v>9.1865208033575785E-2</v>
      </c>
      <c r="Z32" s="14">
        <v>9.189433496969511E-2</v>
      </c>
      <c r="AA32" s="14">
        <v>8.8710417858467561E-2</v>
      </c>
      <c r="AB32" s="14">
        <v>8.941569442168143E-2</v>
      </c>
      <c r="AC32" s="14">
        <v>9.3663949453436438E-2</v>
      </c>
      <c r="AD32" s="136">
        <v>3.726522088594008E-2</v>
      </c>
      <c r="AE32" s="14">
        <v>3.7477673775771159E-2</v>
      </c>
      <c r="AF32" s="14">
        <v>3.7429956467703689E-2</v>
      </c>
      <c r="AG32" s="14">
        <v>3.7436402341820163E-2</v>
      </c>
      <c r="AH32" s="14">
        <v>3.6273325505460828E-2</v>
      </c>
      <c r="AI32" s="14">
        <v>3.6586700808196766E-2</v>
      </c>
      <c r="AJ32" s="14">
        <v>3.9144898852738502E-2</v>
      </c>
      <c r="AK32" s="136">
        <v>34.065693026777083</v>
      </c>
      <c r="AL32" s="14">
        <v>34.235766557647509</v>
      </c>
      <c r="AM32" s="14">
        <v>34.298565905793971</v>
      </c>
      <c r="AN32" s="14">
        <v>34.400739963811539</v>
      </c>
      <c r="AO32" s="14">
        <v>33.35402969473899</v>
      </c>
      <c r="AP32" s="14">
        <v>33.531119417163204</v>
      </c>
      <c r="AQ32" s="137">
        <v>34.907878036194738</v>
      </c>
    </row>
    <row r="33" spans="1:43" x14ac:dyDescent="0.25">
      <c r="A33" s="13" t="s">
        <v>27</v>
      </c>
      <c r="B33" s="136">
        <v>7.1871047085740871</v>
      </c>
      <c r="C33" s="14">
        <v>4.8283382734725988</v>
      </c>
      <c r="D33" s="14">
        <v>4.8283382734725988</v>
      </c>
      <c r="E33" s="14">
        <v>0.58567551913072202</v>
      </c>
      <c r="F33" s="14">
        <v>0.58567551913072202</v>
      </c>
      <c r="G33" s="14">
        <v>0.58567551913072202</v>
      </c>
      <c r="H33" s="14">
        <v>0.58567551913072202</v>
      </c>
      <c r="I33" s="136">
        <v>4.4845764740797263</v>
      </c>
      <c r="J33" s="14">
        <v>3.5723577269457438</v>
      </c>
      <c r="K33" s="14">
        <v>3.4646562438238915</v>
      </c>
      <c r="L33" s="14">
        <v>0.80846316240610228</v>
      </c>
      <c r="M33" s="14">
        <v>0.74893845342140342</v>
      </c>
      <c r="N33" s="14">
        <v>0.62269226410713763</v>
      </c>
      <c r="O33" s="14">
        <v>0.65620676034145453</v>
      </c>
      <c r="P33" s="136">
        <v>10.43801145081788</v>
      </c>
      <c r="Q33" s="14">
        <v>8.2927137442403325</v>
      </c>
      <c r="R33" s="14">
        <v>7.8952898547609678</v>
      </c>
      <c r="S33" s="14">
        <v>1.8382940762418081</v>
      </c>
      <c r="T33" s="14">
        <v>1.5594014757527974</v>
      </c>
      <c r="U33" s="14">
        <v>1.5059135530382717</v>
      </c>
      <c r="V33" s="14">
        <v>1.3761706654090422</v>
      </c>
      <c r="W33" s="136">
        <v>7.5487221162954921E-2</v>
      </c>
      <c r="X33" s="14">
        <v>6.657937053046678E-2</v>
      </c>
      <c r="Y33" s="14">
        <v>6.6575298147104112E-2</v>
      </c>
      <c r="Z33" s="14">
        <v>9.0400093452293273E-2</v>
      </c>
      <c r="AA33" s="14">
        <v>9.0397600744313689E-2</v>
      </c>
      <c r="AB33" s="14">
        <v>9.039857113743921E-2</v>
      </c>
      <c r="AC33" s="14">
        <v>9.0031991847882936E-2</v>
      </c>
      <c r="AD33" s="136">
        <v>3.4610688397357474E-2</v>
      </c>
      <c r="AE33" s="14">
        <v>2.4798817327996298E-2</v>
      </c>
      <c r="AF33" s="14">
        <v>2.4798817327996298E-2</v>
      </c>
      <c r="AG33" s="14">
        <v>9.7092924866861005E-4</v>
      </c>
      <c r="AH33" s="14">
        <v>9.7092924866861005E-4</v>
      </c>
      <c r="AI33" s="14">
        <v>9.7092924866861005E-4</v>
      </c>
      <c r="AJ33" s="14">
        <v>8.9846322670951906E-4</v>
      </c>
      <c r="AK33" s="136">
        <v>21.32167067295002</v>
      </c>
      <c r="AL33" s="14">
        <v>19.604407377723003</v>
      </c>
      <c r="AM33" s="14">
        <v>16.198774640712678</v>
      </c>
      <c r="AN33" s="14">
        <v>11.316147105405687</v>
      </c>
      <c r="AO33" s="14">
        <v>9.231553199794206</v>
      </c>
      <c r="AP33" s="14">
        <v>10.043099919773617</v>
      </c>
      <c r="AQ33" s="137">
        <v>8.8996752944230302</v>
      </c>
    </row>
    <row r="34" spans="1:43" x14ac:dyDescent="0.25">
      <c r="A34" s="13" t="s">
        <v>28</v>
      </c>
      <c r="B34" s="136">
        <v>0.39103348925762976</v>
      </c>
      <c r="C34" s="14">
        <v>0.31418866276586982</v>
      </c>
      <c r="D34" s="14">
        <v>0.40420390627290348</v>
      </c>
      <c r="E34" s="14">
        <v>0.39163357037592739</v>
      </c>
      <c r="F34" s="14">
        <v>0.4210599233235624</v>
      </c>
      <c r="G34" s="14">
        <v>0.35182668969870989</v>
      </c>
      <c r="H34" s="14">
        <v>0.35182668969870989</v>
      </c>
      <c r="I34" s="136">
        <v>0.30365031129498121</v>
      </c>
      <c r="J34" s="14">
        <v>0.28897497178103121</v>
      </c>
      <c r="K34" s="14">
        <v>0.30884706173139548</v>
      </c>
      <c r="L34" s="14">
        <v>0.30202210745521602</v>
      </c>
      <c r="M34" s="14">
        <v>0.30911957855521593</v>
      </c>
      <c r="N34" s="14">
        <v>0.28727651849212382</v>
      </c>
      <c r="O34" s="14">
        <v>0.32165473561005864</v>
      </c>
      <c r="P34" s="136">
        <v>1.0171800200734831</v>
      </c>
      <c r="Q34" s="14">
        <v>0.93741227814634187</v>
      </c>
      <c r="R34" s="14">
        <v>0.96546386815409657</v>
      </c>
      <c r="S34" s="14">
        <v>0.93366846011925186</v>
      </c>
      <c r="T34" s="14">
        <v>1.0009323228395668</v>
      </c>
      <c r="U34" s="14">
        <v>0.88667290857458558</v>
      </c>
      <c r="V34" s="14">
        <v>0.97629187837684195</v>
      </c>
      <c r="W34" s="136">
        <v>6.2422063656075617E-3</v>
      </c>
      <c r="X34" s="14">
        <v>5.6946511433340176E-3</v>
      </c>
      <c r="Y34" s="14">
        <v>6.3360104807192556E-3</v>
      </c>
      <c r="Z34" s="14">
        <v>6.2456966570057729E-3</v>
      </c>
      <c r="AA34" s="14">
        <v>6.4561096022051952E-3</v>
      </c>
      <c r="AB34" s="14">
        <v>5.961661015923464E-3</v>
      </c>
      <c r="AC34" s="14">
        <v>5.9628045770209531E-3</v>
      </c>
      <c r="AD34" s="136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36">
        <v>4.8569081191009005</v>
      </c>
      <c r="AL34" s="14">
        <v>4.6396317938632263</v>
      </c>
      <c r="AM34" s="14">
        <v>4.85965226214834</v>
      </c>
      <c r="AN34" s="14">
        <v>4.2016468769998605</v>
      </c>
      <c r="AO34" s="14">
        <v>4.90073880370932</v>
      </c>
      <c r="AP34" s="14">
        <v>3.760388809735614</v>
      </c>
      <c r="AQ34" s="137">
        <v>4.7167326189798366</v>
      </c>
    </row>
    <row r="35" spans="1:43" x14ac:dyDescent="0.25">
      <c r="A35" s="13" t="s">
        <v>29</v>
      </c>
      <c r="B35" s="136">
        <v>2.0117212882604694</v>
      </c>
      <c r="C35" s="14">
        <v>2.0117212866974192</v>
      </c>
      <c r="D35" s="14">
        <v>2.1904037668256664</v>
      </c>
      <c r="E35" s="14">
        <v>0.50514062650565716</v>
      </c>
      <c r="F35" s="14">
        <v>0.50514062650565716</v>
      </c>
      <c r="G35" s="14">
        <v>0.50514062650565716</v>
      </c>
      <c r="H35" s="14">
        <v>0.50514062650565705</v>
      </c>
      <c r="I35" s="136">
        <v>4.0180554108074906</v>
      </c>
      <c r="J35" s="14">
        <v>3.9503460268938326</v>
      </c>
      <c r="K35" s="14">
        <v>3.8617128963469805</v>
      </c>
      <c r="L35" s="14">
        <v>3.264311536385343</v>
      </c>
      <c r="M35" s="14">
        <v>2.7221729672952208</v>
      </c>
      <c r="N35" s="14">
        <v>3.4291913824915063</v>
      </c>
      <c r="O35" s="14">
        <v>3.7521711501891786</v>
      </c>
      <c r="P35" s="136">
        <v>8.3506954826873692</v>
      </c>
      <c r="Q35" s="14">
        <v>8.0741909007276504</v>
      </c>
      <c r="R35" s="14">
        <v>8.1254720329393262</v>
      </c>
      <c r="S35" s="14">
        <v>6.5586758957907767</v>
      </c>
      <c r="T35" s="14">
        <v>5.5708153797072528</v>
      </c>
      <c r="U35" s="14">
        <v>6.7762333838970781</v>
      </c>
      <c r="V35" s="14">
        <v>7.5613821605114664</v>
      </c>
      <c r="W35" s="136">
        <v>3.5129360462478561E-2</v>
      </c>
      <c r="X35" s="14">
        <v>3.364297758189895E-2</v>
      </c>
      <c r="Y35" s="14">
        <v>3.3841682161913043E-2</v>
      </c>
      <c r="Z35" s="14">
        <v>2.9071693514465854E-2</v>
      </c>
      <c r="AA35" s="14">
        <v>2.9066451048838694E-2</v>
      </c>
      <c r="AB35" s="14">
        <v>2.9075303525684951E-2</v>
      </c>
      <c r="AC35" s="14">
        <v>2.9085450757532591E-2</v>
      </c>
      <c r="AD35" s="136">
        <v>8.5049043660304306E-3</v>
      </c>
      <c r="AE35" s="14">
        <v>9.1366967217397597E-3</v>
      </c>
      <c r="AF35" s="14">
        <v>1.0366834759931521E-2</v>
      </c>
      <c r="AG35" s="14">
        <v>0</v>
      </c>
      <c r="AH35" s="14">
        <v>0</v>
      </c>
      <c r="AI35" s="14">
        <v>0</v>
      </c>
      <c r="AJ35" s="14">
        <v>0</v>
      </c>
      <c r="AK35" s="136">
        <v>24.543718339038236</v>
      </c>
      <c r="AL35" s="14">
        <v>22.411203574239213</v>
      </c>
      <c r="AM35" s="14">
        <v>22.034217478674506</v>
      </c>
      <c r="AN35" s="14">
        <v>19.47807684279303</v>
      </c>
      <c r="AO35" s="14">
        <v>15.093877731165351</v>
      </c>
      <c r="AP35" s="14">
        <v>22.497077653733704</v>
      </c>
      <c r="AQ35" s="137">
        <v>30.983062687443383</v>
      </c>
    </row>
    <row r="36" spans="1:43" x14ac:dyDescent="0.25">
      <c r="A36" s="13" t="s">
        <v>30</v>
      </c>
      <c r="B36" s="136">
        <v>11.744038923894649</v>
      </c>
      <c r="C36" s="14">
        <v>11.744038921458124</v>
      </c>
      <c r="D36" s="14">
        <v>11.729345357574848</v>
      </c>
      <c r="E36" s="14">
        <v>11.40852118819079</v>
      </c>
      <c r="F36" s="14">
        <v>11.205647307090903</v>
      </c>
      <c r="G36" s="14">
        <v>11.341697910234988</v>
      </c>
      <c r="H36" s="14">
        <v>11.314722778777066</v>
      </c>
      <c r="I36" s="136">
        <v>17.357989533715202</v>
      </c>
      <c r="J36" s="14">
        <v>7.7080583043134094</v>
      </c>
      <c r="K36" s="14">
        <v>7.7635870711651211</v>
      </c>
      <c r="L36" s="14">
        <v>7.4144018325780383</v>
      </c>
      <c r="M36" s="14">
        <v>6.8856177886312384</v>
      </c>
      <c r="N36" s="14">
        <v>6.5098588548640706</v>
      </c>
      <c r="O36" s="14">
        <v>6.8576427351480422</v>
      </c>
      <c r="P36" s="136">
        <v>39.230909947882338</v>
      </c>
      <c r="Q36" s="14">
        <v>17.241735394778434</v>
      </c>
      <c r="R36" s="14">
        <v>17.291419509423307</v>
      </c>
      <c r="S36" s="14">
        <v>15.869323571856379</v>
      </c>
      <c r="T36" s="14">
        <v>15.122643752067569</v>
      </c>
      <c r="U36" s="14">
        <v>14.774022410914037</v>
      </c>
      <c r="V36" s="14">
        <v>15.708131988543961</v>
      </c>
      <c r="W36" s="136">
        <v>7.2651687427481682E-2</v>
      </c>
      <c r="X36" s="14">
        <v>7.2650502689057109E-2</v>
      </c>
      <c r="Y36" s="14">
        <v>7.2566931445213728E-2</v>
      </c>
      <c r="Z36" s="14">
        <v>7.048288142615744E-2</v>
      </c>
      <c r="AA36" s="14">
        <v>6.9172678974339333E-2</v>
      </c>
      <c r="AB36" s="14">
        <v>6.9797605465588997E-2</v>
      </c>
      <c r="AC36" s="14">
        <v>6.9640196461402792E-2</v>
      </c>
      <c r="AD36" s="136">
        <v>9.7675634163711129E-3</v>
      </c>
      <c r="AE36" s="14">
        <v>9.7675634147689795E-3</v>
      </c>
      <c r="AF36" s="14">
        <v>9.7579016815474706E-3</v>
      </c>
      <c r="AG36" s="14">
        <v>9.2961742888050918E-3</v>
      </c>
      <c r="AH36" s="14">
        <v>9.0113954170622027E-3</v>
      </c>
      <c r="AI36" s="14">
        <v>9.1385113262796303E-3</v>
      </c>
      <c r="AJ36" s="14">
        <v>9.1015472648743722E-3</v>
      </c>
      <c r="AK36" s="136">
        <v>25.855926592807915</v>
      </c>
      <c r="AL36" s="14">
        <v>24.865158359451133</v>
      </c>
      <c r="AM36" s="14">
        <v>24.847206867771497</v>
      </c>
      <c r="AN36" s="14">
        <v>24.431958210473926</v>
      </c>
      <c r="AO36" s="14">
        <v>23.739488013948421</v>
      </c>
      <c r="AP36" s="14">
        <v>21.583837138054793</v>
      </c>
      <c r="AQ36" s="137">
        <v>32.584646092919719</v>
      </c>
    </row>
    <row r="37" spans="1:43" x14ac:dyDescent="0.25">
      <c r="A37" s="13" t="s">
        <v>31</v>
      </c>
      <c r="B37" s="136">
        <v>1.7434396658629803</v>
      </c>
      <c r="C37" s="14">
        <v>1.7766700810951535</v>
      </c>
      <c r="D37" s="14">
        <v>1.8521561619542344</v>
      </c>
      <c r="E37" s="14">
        <v>1.4040678106194648</v>
      </c>
      <c r="F37" s="14">
        <v>1.4528864422618564</v>
      </c>
      <c r="G37" s="14">
        <v>1.4156520631994212</v>
      </c>
      <c r="H37" s="14">
        <v>1.4424358381174947</v>
      </c>
      <c r="I37" s="136">
        <v>9.41847671997518</v>
      </c>
      <c r="J37" s="14">
        <v>7.9107718032811469</v>
      </c>
      <c r="K37" s="14">
        <v>7.336673541141101</v>
      </c>
      <c r="L37" s="14">
        <v>6.0940769226343203</v>
      </c>
      <c r="M37" s="14">
        <v>5.8901789730380534</v>
      </c>
      <c r="N37" s="14">
        <v>6.3756807197925491</v>
      </c>
      <c r="O37" s="14">
        <v>6.2871496779361573</v>
      </c>
      <c r="P37" s="136">
        <v>17.352954182054674</v>
      </c>
      <c r="Q37" s="14">
        <v>14.571755577896152</v>
      </c>
      <c r="R37" s="14">
        <v>13.740517687828383</v>
      </c>
      <c r="S37" s="14">
        <v>11.451956067765359</v>
      </c>
      <c r="T37" s="14">
        <v>11.164820822132018</v>
      </c>
      <c r="U37" s="14">
        <v>12.395284181182104</v>
      </c>
      <c r="V37" s="14">
        <v>11.71018851355009</v>
      </c>
      <c r="W37" s="136">
        <v>6.2038942071630854E-2</v>
      </c>
      <c r="X37" s="14">
        <v>6.2161600906347168E-2</v>
      </c>
      <c r="Y37" s="14">
        <v>6.2452473051933841E-2</v>
      </c>
      <c r="Z37" s="14">
        <v>6.0573390289304543E-2</v>
      </c>
      <c r="AA37" s="14">
        <v>6.0874428449146624E-2</v>
      </c>
      <c r="AB37" s="14">
        <v>6.0701236636573536E-2</v>
      </c>
      <c r="AC37" s="14">
        <v>6.0817370928433402E-2</v>
      </c>
      <c r="AD37" s="136">
        <v>1.6409671345498399E-3</v>
      </c>
      <c r="AE37" s="14">
        <v>1.8344405922411601E-3</v>
      </c>
      <c r="AF37" s="14">
        <v>2.2739341467216899E-3</v>
      </c>
      <c r="AG37" s="14">
        <v>0</v>
      </c>
      <c r="AH37" s="14">
        <v>0</v>
      </c>
      <c r="AI37" s="14">
        <v>0</v>
      </c>
      <c r="AJ37" s="14">
        <v>0</v>
      </c>
      <c r="AK37" s="136">
        <v>37.575225517621192</v>
      </c>
      <c r="AL37" s="14">
        <v>32.583749275590051</v>
      </c>
      <c r="AM37" s="14">
        <v>31.292357830942347</v>
      </c>
      <c r="AN37" s="14">
        <v>28.307799915561208</v>
      </c>
      <c r="AO37" s="14">
        <v>27.732729524522412</v>
      </c>
      <c r="AP37" s="14">
        <v>40.33269485342624</v>
      </c>
      <c r="AQ37" s="137">
        <v>42.450702563400185</v>
      </c>
    </row>
    <row r="38" spans="1:43" x14ac:dyDescent="0.25">
      <c r="A38" s="13" t="s">
        <v>32</v>
      </c>
      <c r="B38" s="136">
        <v>20.018605791946726</v>
      </c>
      <c r="C38" s="14">
        <v>28.902528423927087</v>
      </c>
      <c r="D38" s="14">
        <v>25.725543797724171</v>
      </c>
      <c r="E38" s="14">
        <v>17.250236342878509</v>
      </c>
      <c r="F38" s="14">
        <v>14.916613243769506</v>
      </c>
      <c r="G38" s="14">
        <v>8.772064469745839</v>
      </c>
      <c r="H38" s="14">
        <v>10.701288445385183</v>
      </c>
      <c r="I38" s="136">
        <v>15.263376975286127</v>
      </c>
      <c r="J38" s="14">
        <v>17.307013702565406</v>
      </c>
      <c r="K38" s="14">
        <v>12.415392173622697</v>
      </c>
      <c r="L38" s="14">
        <v>9.3709849463081554</v>
      </c>
      <c r="M38" s="14">
        <v>7.4955579962705183</v>
      </c>
      <c r="N38" s="14">
        <v>5.9979844689989434</v>
      </c>
      <c r="O38" s="14">
        <v>6.5368559432992592</v>
      </c>
      <c r="P38" s="136">
        <v>34.03385031278701</v>
      </c>
      <c r="Q38" s="14">
        <v>38.39864015662787</v>
      </c>
      <c r="R38" s="14">
        <v>27.502722709782244</v>
      </c>
      <c r="S38" s="14">
        <v>20.201758356516599</v>
      </c>
      <c r="T38" s="14">
        <v>15.308070332992934</v>
      </c>
      <c r="U38" s="14">
        <v>12.637515229228205</v>
      </c>
      <c r="V38" s="14">
        <v>14.643623095562559</v>
      </c>
      <c r="W38" s="136">
        <v>0.13551021722721199</v>
      </c>
      <c r="X38" s="14">
        <v>0.14473010289820049</v>
      </c>
      <c r="Y38" s="14">
        <v>0.1150170741674464</v>
      </c>
      <c r="Z38" s="14">
        <v>8.2258918107550857E-2</v>
      </c>
      <c r="AA38" s="14">
        <v>5.3343057795324784E-2</v>
      </c>
      <c r="AB38" s="14">
        <v>4.896362283853839E-2</v>
      </c>
      <c r="AC38" s="14">
        <v>5.2384518161325264E-2</v>
      </c>
      <c r="AD38" s="136">
        <v>0.31854358843262454</v>
      </c>
      <c r="AE38" s="14">
        <v>2.1847970166468342</v>
      </c>
      <c r="AF38" s="14">
        <v>1.4304417625151042</v>
      </c>
      <c r="AG38" s="14">
        <v>0.71887147787471117</v>
      </c>
      <c r="AH38" s="14">
        <v>1.4417176396135423</v>
      </c>
      <c r="AI38" s="14">
        <v>0.35291190551109314</v>
      </c>
      <c r="AJ38" s="14">
        <v>0.67799494479156841</v>
      </c>
      <c r="AK38" s="136">
        <v>58.321356441291357</v>
      </c>
      <c r="AL38" s="14">
        <v>63.366107631519348</v>
      </c>
      <c r="AM38" s="14">
        <v>50.691707640148032</v>
      </c>
      <c r="AN38" s="14">
        <v>42.830588760708061</v>
      </c>
      <c r="AO38" s="14">
        <v>35.92606825099702</v>
      </c>
      <c r="AP38" s="14">
        <v>35.614940123588191</v>
      </c>
      <c r="AQ38" s="137">
        <v>49.345622138159712</v>
      </c>
    </row>
    <row r="39" spans="1:43" x14ac:dyDescent="0.25">
      <c r="A39" s="13" t="s">
        <v>33</v>
      </c>
      <c r="B39" s="136">
        <v>25.631419854993794</v>
      </c>
      <c r="C39" s="14">
        <v>17.816764942234652</v>
      </c>
      <c r="D39" s="14">
        <v>17.716122702854118</v>
      </c>
      <c r="E39" s="14">
        <v>17.2297400536937</v>
      </c>
      <c r="F39" s="14">
        <v>14.875099156326245</v>
      </c>
      <c r="G39" s="14">
        <v>17.285881141426007</v>
      </c>
      <c r="H39" s="14">
        <v>18.612321162637368</v>
      </c>
      <c r="I39" s="136">
        <v>15.709447018449451</v>
      </c>
      <c r="J39" s="14">
        <v>13.934957734432713</v>
      </c>
      <c r="K39" s="14">
        <v>13.772590830326486</v>
      </c>
      <c r="L39" s="14">
        <v>13.559073250691988</v>
      </c>
      <c r="M39" s="14">
        <v>12.471228312264433</v>
      </c>
      <c r="N39" s="14">
        <v>13.55277669190413</v>
      </c>
      <c r="O39" s="14">
        <v>13.568913125432413</v>
      </c>
      <c r="P39" s="136">
        <v>37.034762876839686</v>
      </c>
      <c r="Q39" s="14">
        <v>32.210412136088912</v>
      </c>
      <c r="R39" s="14">
        <v>31.912032546592769</v>
      </c>
      <c r="S39" s="14">
        <v>31.429497954098569</v>
      </c>
      <c r="T39" s="14">
        <v>26.642946932208496</v>
      </c>
      <c r="U39" s="14">
        <v>31.227647084006769</v>
      </c>
      <c r="V39" s="14">
        <v>31.263726361088221</v>
      </c>
      <c r="W39" s="136">
        <v>0.18842199161791046</v>
      </c>
      <c r="X39" s="14">
        <v>0.16824961014101986</v>
      </c>
      <c r="Y39" s="14">
        <v>0.16748573625140342</v>
      </c>
      <c r="Z39" s="14">
        <v>0.16588695364294384</v>
      </c>
      <c r="AA39" s="14">
        <v>0.14879591898472544</v>
      </c>
      <c r="AB39" s="14">
        <v>0.16254876700613688</v>
      </c>
      <c r="AC39" s="14">
        <v>0.16926679428453545</v>
      </c>
      <c r="AD39" s="136">
        <v>2.4156092307131199E-2</v>
      </c>
      <c r="AE39" s="14">
        <v>1.5032966939017969E-2</v>
      </c>
      <c r="AF39" s="14">
        <v>1.4934552807574924E-2</v>
      </c>
      <c r="AG39" s="14">
        <v>1.4665149067350716E-2</v>
      </c>
      <c r="AH39" s="14">
        <v>1.2915710619214326E-2</v>
      </c>
      <c r="AI39" s="14">
        <v>1.452949128925988E-2</v>
      </c>
      <c r="AJ39" s="14">
        <v>1.4235934721727799E-2</v>
      </c>
      <c r="AK39" s="136">
        <v>29.157635415076133</v>
      </c>
      <c r="AL39" s="14">
        <v>24.623155899260357</v>
      </c>
      <c r="AM39" s="14">
        <v>24.425282047011997</v>
      </c>
      <c r="AN39" s="14">
        <v>24.01800496345604</v>
      </c>
      <c r="AO39" s="14">
        <v>20.05324425706965</v>
      </c>
      <c r="AP39" s="14">
        <v>24.13673656847434</v>
      </c>
      <c r="AQ39" s="137">
        <v>24.520751371927858</v>
      </c>
    </row>
    <row r="40" spans="1:43" x14ac:dyDescent="0.25">
      <c r="A40" s="13" t="s">
        <v>34</v>
      </c>
      <c r="B40" s="136">
        <v>105.28131230227689</v>
      </c>
      <c r="C40" s="14">
        <v>114.0045411771697</v>
      </c>
      <c r="D40" s="14">
        <v>116.07329403911493</v>
      </c>
      <c r="E40" s="14">
        <v>98.195294033565602</v>
      </c>
      <c r="F40" s="14">
        <v>100.69203569305796</v>
      </c>
      <c r="G40" s="14">
        <v>88.752096888310675</v>
      </c>
      <c r="H40" s="14">
        <v>80.464346671194264</v>
      </c>
      <c r="I40" s="136">
        <v>30.213183468116007</v>
      </c>
      <c r="J40" s="14">
        <v>29.248666525853082</v>
      </c>
      <c r="K40" s="14">
        <v>29.613820947542692</v>
      </c>
      <c r="L40" s="14">
        <v>27.98169696616047</v>
      </c>
      <c r="M40" s="14">
        <v>27.006802572167956</v>
      </c>
      <c r="N40" s="14">
        <v>27.752616678902001</v>
      </c>
      <c r="O40" s="14">
        <v>27.280009702185183</v>
      </c>
      <c r="P40" s="136">
        <v>71.056332094396012</v>
      </c>
      <c r="Q40" s="14">
        <v>69.962511172558848</v>
      </c>
      <c r="R40" s="14">
        <v>70.430020554667053</v>
      </c>
      <c r="S40" s="14">
        <v>66.734198967791343</v>
      </c>
      <c r="T40" s="14">
        <v>65.826703782623611</v>
      </c>
      <c r="U40" s="14">
        <v>66.085364257119451</v>
      </c>
      <c r="V40" s="14">
        <v>65.599071837006306</v>
      </c>
      <c r="W40" s="136">
        <v>0.47245817353058617</v>
      </c>
      <c r="X40" s="14">
        <v>0.44812698849368265</v>
      </c>
      <c r="Y40" s="14">
        <v>0.44791814375747069</v>
      </c>
      <c r="Z40" s="14">
        <v>0.39048810382976851</v>
      </c>
      <c r="AA40" s="14">
        <v>0.37500494873219531</v>
      </c>
      <c r="AB40" s="14">
        <v>0.37084183692912026</v>
      </c>
      <c r="AC40" s="14">
        <v>0.36555357854668757</v>
      </c>
      <c r="AD40" s="136">
        <v>0.73274786306817119</v>
      </c>
      <c r="AE40" s="14">
        <v>0.74880727266857583</v>
      </c>
      <c r="AF40" s="14">
        <v>0.7738576170373419</v>
      </c>
      <c r="AG40" s="14">
        <v>0.74973182118548398</v>
      </c>
      <c r="AH40" s="14">
        <v>0.83390230385318143</v>
      </c>
      <c r="AI40" s="14">
        <v>0.63719703201404132</v>
      </c>
      <c r="AJ40" s="14">
        <v>0.59192682637910332</v>
      </c>
      <c r="AK40" s="136">
        <v>110.73439899423896</v>
      </c>
      <c r="AL40" s="14">
        <v>109.48836126610172</v>
      </c>
      <c r="AM40" s="14">
        <v>106.66173633408792</v>
      </c>
      <c r="AN40" s="14">
        <v>102.98227924139587</v>
      </c>
      <c r="AO40" s="14">
        <v>103.41045203457628</v>
      </c>
      <c r="AP40" s="14">
        <v>118.01800526927025</v>
      </c>
      <c r="AQ40" s="137">
        <v>128.51631826517564</v>
      </c>
    </row>
    <row r="41" spans="1:43" x14ac:dyDescent="0.25">
      <c r="A41" s="13" t="s">
        <v>35</v>
      </c>
      <c r="B41" s="136">
        <v>15.948498939503823</v>
      </c>
      <c r="C41" s="14">
        <v>17.309866806162862</v>
      </c>
      <c r="D41" s="14">
        <v>17.457808135947825</v>
      </c>
      <c r="E41" s="14">
        <v>16.973878275299015</v>
      </c>
      <c r="F41" s="14">
        <v>7.2496278753530863</v>
      </c>
      <c r="G41" s="14">
        <v>10.96285600739728</v>
      </c>
      <c r="H41" s="14">
        <v>10.6045653706837</v>
      </c>
      <c r="I41" s="136">
        <v>22.689289155315894</v>
      </c>
      <c r="J41" s="14">
        <v>19.466449622041736</v>
      </c>
      <c r="K41" s="14">
        <v>19.289457905746996</v>
      </c>
      <c r="L41" s="14">
        <v>16.906776597860205</v>
      </c>
      <c r="M41" s="14">
        <v>11.860994771101467</v>
      </c>
      <c r="N41" s="14">
        <v>14.550790252459979</v>
      </c>
      <c r="O41" s="14">
        <v>13.183283077537359</v>
      </c>
      <c r="P41" s="136">
        <v>46.382118622039151</v>
      </c>
      <c r="Q41" s="14">
        <v>38.592598494722949</v>
      </c>
      <c r="R41" s="14">
        <v>38.201040337006511</v>
      </c>
      <c r="S41" s="14">
        <v>33.436313744929009</v>
      </c>
      <c r="T41" s="14">
        <v>21.610265744474027</v>
      </c>
      <c r="U41" s="14">
        <v>28.434433887256272</v>
      </c>
      <c r="V41" s="14">
        <v>26.755959106422036</v>
      </c>
      <c r="W41" s="136">
        <v>6.0100912237315549E-2</v>
      </c>
      <c r="X41" s="14">
        <v>6.4375430878839845E-2</v>
      </c>
      <c r="Y41" s="14">
        <v>6.4849256560295929E-2</v>
      </c>
      <c r="Z41" s="14">
        <v>6.2796850656023959E-2</v>
      </c>
      <c r="AA41" s="14">
        <v>3.7678896235575854E-2</v>
      </c>
      <c r="AB41" s="14">
        <v>5.1409791192386659E-2</v>
      </c>
      <c r="AC41" s="14">
        <v>5.0698802060065558E-2</v>
      </c>
      <c r="AD41" s="136">
        <v>2.471434794231989E-2</v>
      </c>
      <c r="AE41" s="14">
        <v>2.7677386766896815E-2</v>
      </c>
      <c r="AF41" s="14">
        <v>2.8671735219096967E-2</v>
      </c>
      <c r="AG41" s="14">
        <v>2.6802752030142679E-2</v>
      </c>
      <c r="AH41" s="14">
        <v>1.1331110465480923E-2</v>
      </c>
      <c r="AI41" s="14">
        <v>2.036003742656943E-2</v>
      </c>
      <c r="AJ41" s="14">
        <v>1.7707126637228503E-2</v>
      </c>
      <c r="AK41" s="136">
        <v>40.569024642453613</v>
      </c>
      <c r="AL41" s="14">
        <v>39.046507960575745</v>
      </c>
      <c r="AM41" s="14">
        <v>39.423181623143371</v>
      </c>
      <c r="AN41" s="14">
        <v>38.723033785265145</v>
      </c>
      <c r="AO41" s="14">
        <v>31.135747181639953</v>
      </c>
      <c r="AP41" s="14">
        <v>35.338535600306891</v>
      </c>
      <c r="AQ41" s="137">
        <v>36.684566507357914</v>
      </c>
    </row>
    <row r="42" spans="1:43" x14ac:dyDescent="0.25">
      <c r="A42" s="13" t="s">
        <v>36</v>
      </c>
      <c r="B42" s="136">
        <v>0.72720776548202348</v>
      </c>
      <c r="C42" s="14">
        <v>0.72720776548202348</v>
      </c>
      <c r="D42" s="14">
        <v>0.92432140492010362</v>
      </c>
      <c r="E42" s="14">
        <v>0.92432140492010362</v>
      </c>
      <c r="F42" s="14">
        <v>0.98984840340362357</v>
      </c>
      <c r="G42" s="14">
        <v>0.92432140492010362</v>
      </c>
      <c r="H42" s="14">
        <v>0.98984840215202996</v>
      </c>
      <c r="I42" s="136">
        <v>0.80017762362106404</v>
      </c>
      <c r="J42" s="14">
        <v>0.80017762362106404</v>
      </c>
      <c r="K42" s="14">
        <v>1.0433804733981256</v>
      </c>
      <c r="L42" s="14">
        <v>0.8267571385810637</v>
      </c>
      <c r="M42" s="14">
        <v>1.2641043388700337</v>
      </c>
      <c r="N42" s="14">
        <v>1.170005121332762</v>
      </c>
      <c r="O42" s="14">
        <v>1.3044506673888079</v>
      </c>
      <c r="P42" s="136">
        <v>2.72593709374638</v>
      </c>
      <c r="Q42" s="14">
        <v>2.72593709374638</v>
      </c>
      <c r="R42" s="14">
        <v>3.2293407295183596</v>
      </c>
      <c r="S42" s="14">
        <v>3.0127173947012986</v>
      </c>
      <c r="T42" s="14">
        <v>3.4500645949902675</v>
      </c>
      <c r="U42" s="14">
        <v>3.3559653767457798</v>
      </c>
      <c r="V42" s="14">
        <v>3.4904109228018254</v>
      </c>
      <c r="W42" s="136">
        <v>1.0738786947200802E-2</v>
      </c>
      <c r="X42" s="14">
        <v>1.0738786954468898E-2</v>
      </c>
      <c r="Y42" s="14">
        <v>1.2143828157502054E-2</v>
      </c>
      <c r="Z42" s="14">
        <v>1.2143221615691728E-2</v>
      </c>
      <c r="AA42" s="14">
        <v>6.5059898646554787E-2</v>
      </c>
      <c r="AB42" s="14">
        <v>6.4593985389219732E-2</v>
      </c>
      <c r="AC42" s="14">
        <v>6.5060468666650328E-2</v>
      </c>
      <c r="AD42" s="136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36">
        <v>5.8189354032904248</v>
      </c>
      <c r="AL42" s="14">
        <v>5.8189354032904248</v>
      </c>
      <c r="AM42" s="14">
        <v>6.8066451002283799</v>
      </c>
      <c r="AN42" s="14">
        <v>6.2993998994207452</v>
      </c>
      <c r="AO42" s="14">
        <v>7.0434934899949706</v>
      </c>
      <c r="AP42" s="14">
        <v>7.692110291549989</v>
      </c>
      <c r="AQ42" s="137">
        <v>7.5202014681383798</v>
      </c>
    </row>
    <row r="43" spans="1:43" x14ac:dyDescent="0.25">
      <c r="A43" s="13" t="s">
        <v>37</v>
      </c>
      <c r="B43" s="136">
        <v>54.372573921260823</v>
      </c>
      <c r="C43" s="14">
        <v>51.598353634435234</v>
      </c>
      <c r="D43" s="14">
        <v>55.632477112822201</v>
      </c>
      <c r="E43" s="14">
        <v>36.725668655703075</v>
      </c>
      <c r="F43" s="14">
        <v>31.203133561750711</v>
      </c>
      <c r="G43" s="14">
        <v>41.173649720658211</v>
      </c>
      <c r="H43" s="14">
        <v>40.672834295837944</v>
      </c>
      <c r="I43" s="136">
        <v>42.473576758382961</v>
      </c>
      <c r="J43" s="14">
        <v>43.469928177842625</v>
      </c>
      <c r="K43" s="14">
        <v>43.999593214452119</v>
      </c>
      <c r="L43" s="14">
        <v>30.776460882493716</v>
      </c>
      <c r="M43" s="14">
        <v>27.011947930127633</v>
      </c>
      <c r="N43" s="14">
        <v>29.504529592784095</v>
      </c>
      <c r="O43" s="14">
        <v>29.723094264647816</v>
      </c>
      <c r="P43" s="136">
        <v>99.117710243885242</v>
      </c>
      <c r="Q43" s="14">
        <v>99.579083850921634</v>
      </c>
      <c r="R43" s="14">
        <v>101.02647412580116</v>
      </c>
      <c r="S43" s="14">
        <v>70.472074368839571</v>
      </c>
      <c r="T43" s="14">
        <v>63.260257497123057</v>
      </c>
      <c r="U43" s="14">
        <v>68.798048064982254</v>
      </c>
      <c r="V43" s="14">
        <v>69.28316894627514</v>
      </c>
      <c r="W43" s="136">
        <v>0.3627375390038669</v>
      </c>
      <c r="X43" s="14">
        <v>0.36392374886539647</v>
      </c>
      <c r="Y43" s="14">
        <v>0.37017879436207235</v>
      </c>
      <c r="Z43" s="14">
        <v>0.27821979877725483</v>
      </c>
      <c r="AA43" s="14">
        <v>0.25054592588697105</v>
      </c>
      <c r="AB43" s="14">
        <v>0.27108558761241053</v>
      </c>
      <c r="AC43" s="14">
        <v>0.2656691561557179</v>
      </c>
      <c r="AD43" s="136">
        <v>0.41169253262360839</v>
      </c>
      <c r="AE43" s="14">
        <v>0.4459758927990059</v>
      </c>
      <c r="AF43" s="14">
        <v>0.42358354621088951</v>
      </c>
      <c r="AG43" s="14">
        <v>0.36699372672113184</v>
      </c>
      <c r="AH43" s="14">
        <v>0.32982993976848257</v>
      </c>
      <c r="AI43" s="14">
        <v>0.31351833956107666</v>
      </c>
      <c r="AJ43" s="14">
        <v>0.30969557120896446</v>
      </c>
      <c r="AK43" s="136">
        <v>109.31468149160887</v>
      </c>
      <c r="AL43" s="14">
        <v>108.06192916652932</v>
      </c>
      <c r="AM43" s="14">
        <v>107.74018206503804</v>
      </c>
      <c r="AN43" s="14">
        <v>87.188722877639535</v>
      </c>
      <c r="AO43" s="14">
        <v>81.825665643463694</v>
      </c>
      <c r="AP43" s="14">
        <v>97.474793268904023</v>
      </c>
      <c r="AQ43" s="137">
        <v>112.68008867123561</v>
      </c>
    </row>
    <row r="44" spans="1:43" x14ac:dyDescent="0.25">
      <c r="A44" s="13" t="s">
        <v>38</v>
      </c>
      <c r="B44" s="136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36">
        <v>0.3357967374708074</v>
      </c>
      <c r="J44" s="14">
        <v>0.25666763694135702</v>
      </c>
      <c r="K44" s="14">
        <v>0.24681496258089813</v>
      </c>
      <c r="L44" s="14">
        <v>0.20205263663870426</v>
      </c>
      <c r="M44" s="14">
        <v>0.15989131767548459</v>
      </c>
      <c r="N44" s="14">
        <v>0.2670364944690915</v>
      </c>
      <c r="O44" s="14">
        <v>0.28124652162411395</v>
      </c>
      <c r="P44" s="136">
        <v>0.50942592917579388</v>
      </c>
      <c r="Q44" s="14">
        <v>0.43029682864634389</v>
      </c>
      <c r="R44" s="14">
        <v>0.4191257847643769</v>
      </c>
      <c r="S44" s="14">
        <v>0.37436345882218303</v>
      </c>
      <c r="T44" s="14">
        <v>0.28949774490019764</v>
      </c>
      <c r="U44" s="14">
        <v>0.43688136873185368</v>
      </c>
      <c r="V44" s="14">
        <v>0.47078110671605761</v>
      </c>
      <c r="W44" s="136">
        <v>3.9741720200008061E-6</v>
      </c>
      <c r="X44" s="14">
        <v>3.6145077569314318E-6</v>
      </c>
      <c r="Y44" s="14">
        <v>3.5597388974414163E-6</v>
      </c>
      <c r="Z44" s="14">
        <v>3.3443296598660493E-6</v>
      </c>
      <c r="AA44" s="14">
        <v>2.5500053486096935E-6</v>
      </c>
      <c r="AB44" s="14">
        <v>3.6319106982677115E-6</v>
      </c>
      <c r="AC44" s="14">
        <v>4.0633619089757619E-6</v>
      </c>
      <c r="AD44" s="136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36">
        <v>3.3235432864406698</v>
      </c>
      <c r="AL44" s="14">
        <v>3.0227612012966527</v>
      </c>
      <c r="AM44" s="14">
        <v>2.9769587865174314</v>
      </c>
      <c r="AN44" s="14">
        <v>2.7968151184079741</v>
      </c>
      <c r="AO44" s="14">
        <v>2.1325330443944441</v>
      </c>
      <c r="AP44" s="14">
        <v>3.037315032522736</v>
      </c>
      <c r="AQ44" s="137">
        <v>3.3981315164491543</v>
      </c>
    </row>
    <row r="45" spans="1:43" x14ac:dyDescent="0.25">
      <c r="A45" s="13" t="s">
        <v>39</v>
      </c>
      <c r="B45" s="136">
        <v>20.177761047571202</v>
      </c>
      <c r="C45" s="14">
        <v>25.138147514524618</v>
      </c>
      <c r="D45" s="14">
        <v>28.19864929085351</v>
      </c>
      <c r="E45" s="14">
        <v>23.688408914940229</v>
      </c>
      <c r="F45" s="14">
        <v>23.607492819313137</v>
      </c>
      <c r="G45" s="14">
        <v>15.610849456377805</v>
      </c>
      <c r="H45" s="14">
        <v>15.529509012325105</v>
      </c>
      <c r="I45" s="136">
        <v>5.716338412964066</v>
      </c>
      <c r="J45" s="14">
        <v>5.875102758909482</v>
      </c>
      <c r="K45" s="14">
        <v>6.69384399719012</v>
      </c>
      <c r="L45" s="14">
        <v>5.8854116734688322</v>
      </c>
      <c r="M45" s="14">
        <v>6.0451295753323002</v>
      </c>
      <c r="N45" s="14">
        <v>5.8253735037656789</v>
      </c>
      <c r="O45" s="14">
        <v>6.3298157039863998</v>
      </c>
      <c r="P45" s="136">
        <v>12.292725666073386</v>
      </c>
      <c r="Q45" s="14">
        <v>13.666433702853608</v>
      </c>
      <c r="R45" s="14">
        <v>14.944179986661569</v>
      </c>
      <c r="S45" s="14">
        <v>12.906093126363885</v>
      </c>
      <c r="T45" s="14">
        <v>13.042192320615527</v>
      </c>
      <c r="U45" s="14">
        <v>9.8116140787877768</v>
      </c>
      <c r="V45" s="14">
        <v>10.964934191240216</v>
      </c>
      <c r="W45" s="136">
        <v>9.3274799234776606E-2</v>
      </c>
      <c r="X45" s="14">
        <v>9.4851031580395692E-2</v>
      </c>
      <c r="Y45" s="14">
        <v>0.10712703609354368</v>
      </c>
      <c r="Z45" s="14">
        <v>9.0490278948248834E-2</v>
      </c>
      <c r="AA45" s="14">
        <v>9.0634417310423016E-2</v>
      </c>
      <c r="AB45" s="14">
        <v>6.2133483006067261E-2</v>
      </c>
      <c r="AC45" s="14">
        <v>6.2749993795925899E-2</v>
      </c>
      <c r="AD45" s="136">
        <v>0.1060576170413777</v>
      </c>
      <c r="AE45" s="14">
        <v>0.1248314402033298</v>
      </c>
      <c r="AF45" s="14">
        <v>0.14338641032542096</v>
      </c>
      <c r="AG45" s="14">
        <v>0.11975864069391252</v>
      </c>
      <c r="AH45" s="14">
        <v>0.12138146621188844</v>
      </c>
      <c r="AI45" s="14">
        <v>8.4713857349941551E-2</v>
      </c>
      <c r="AJ45" s="14">
        <v>8.2110963140255053E-2</v>
      </c>
      <c r="AK45" s="136">
        <v>32.188565272785794</v>
      </c>
      <c r="AL45" s="14">
        <v>34.428006349514391</v>
      </c>
      <c r="AM45" s="14">
        <v>36.302857744136801</v>
      </c>
      <c r="AN45" s="14">
        <v>31.989750607465513</v>
      </c>
      <c r="AO45" s="14">
        <v>34.399516780540651</v>
      </c>
      <c r="AP45" s="14">
        <v>33.207066108679271</v>
      </c>
      <c r="AQ45" s="137">
        <v>45.409732343959398</v>
      </c>
    </row>
    <row r="46" spans="1:43" x14ac:dyDescent="0.25">
      <c r="A46" s="13" t="s">
        <v>40</v>
      </c>
      <c r="B46" s="136">
        <v>0.308170753267069</v>
      </c>
      <c r="C46" s="14">
        <v>0.308170753267069</v>
      </c>
      <c r="D46" s="14">
        <v>0.30456261764298997</v>
      </c>
      <c r="E46" s="14">
        <v>0.29491941087658502</v>
      </c>
      <c r="F46" s="14">
        <v>0.29491941087658502</v>
      </c>
      <c r="G46" s="14">
        <v>0.29491941087658502</v>
      </c>
      <c r="H46" s="14">
        <v>0.40036343198802599</v>
      </c>
      <c r="I46" s="136">
        <v>0.29997315830384053</v>
      </c>
      <c r="J46" s="14">
        <v>0.2969849856158866</v>
      </c>
      <c r="K46" s="14">
        <v>0.24972640659128958</v>
      </c>
      <c r="L46" s="14">
        <v>0.29187789298514505</v>
      </c>
      <c r="M46" s="14">
        <v>0.29666751280653553</v>
      </c>
      <c r="N46" s="14">
        <v>0.29142987722701308</v>
      </c>
      <c r="O46" s="14">
        <v>0.29902348747417112</v>
      </c>
      <c r="P46" s="136">
        <v>0.67287913228212959</v>
      </c>
      <c r="Q46" s="14">
        <v>0.66989095959417555</v>
      </c>
      <c r="R46" s="14">
        <v>0.6212137597810885</v>
      </c>
      <c r="S46" s="14">
        <v>0.65819704851293914</v>
      </c>
      <c r="T46" s="14">
        <v>0.66298666833432951</v>
      </c>
      <c r="U46" s="14">
        <v>0.66860609507260471</v>
      </c>
      <c r="V46" s="14">
        <v>0.69555757118163208</v>
      </c>
      <c r="W46" s="136">
        <v>1.6344199927851631E-3</v>
      </c>
      <c r="X46" s="14">
        <v>1.6344110111506714E-3</v>
      </c>
      <c r="Y46" s="14">
        <v>1.6151638943452877E-3</v>
      </c>
      <c r="Z46" s="14">
        <v>1.5641775597135948E-3</v>
      </c>
      <c r="AA46" s="14">
        <v>1.5493319665456004E-3</v>
      </c>
      <c r="AB46" s="14">
        <v>1.5463419108837958E-3</v>
      </c>
      <c r="AC46" s="14">
        <v>1.533215145180136E-3</v>
      </c>
      <c r="AD46" s="136">
        <v>3.8521344158383701E-4</v>
      </c>
      <c r="AE46" s="14">
        <v>3.8521344158383701E-4</v>
      </c>
      <c r="AF46" s="14">
        <v>3.8070327205373802E-4</v>
      </c>
      <c r="AG46" s="14">
        <v>3.6864926359573202E-4</v>
      </c>
      <c r="AH46" s="14">
        <v>3.6460259417108799E-4</v>
      </c>
      <c r="AI46" s="14">
        <v>3.6373013092223702E-4</v>
      </c>
      <c r="AJ46" s="14">
        <v>3.3367305183836399E-4</v>
      </c>
      <c r="AK46" s="136">
        <v>1.7625939308435683</v>
      </c>
      <c r="AL46" s="14">
        <v>1.7550827182272735</v>
      </c>
      <c r="AM46" s="14">
        <v>1.6416655487599061</v>
      </c>
      <c r="AN46" s="14">
        <v>1.7182689950896224</v>
      </c>
      <c r="AO46" s="14">
        <v>1.7221925584415256</v>
      </c>
      <c r="AP46" s="14">
        <v>1.8992096516906911</v>
      </c>
      <c r="AQ46" s="137">
        <v>2.2422219074788492</v>
      </c>
    </row>
    <row r="47" spans="1:43" x14ac:dyDescent="0.25">
      <c r="A47" s="13" t="s">
        <v>41</v>
      </c>
      <c r="B47" s="136">
        <v>32.588732482113542</v>
      </c>
      <c r="C47" s="14">
        <v>34.572206890434167</v>
      </c>
      <c r="D47" s="14">
        <v>34.624352676184522</v>
      </c>
      <c r="E47" s="14">
        <v>32.190174433959129</v>
      </c>
      <c r="F47" s="14">
        <v>32.302357074210292</v>
      </c>
      <c r="G47" s="14">
        <v>31.095026798242426</v>
      </c>
      <c r="H47" s="14">
        <v>32.311965015765701</v>
      </c>
      <c r="I47" s="136">
        <v>4.9819761724225664</v>
      </c>
      <c r="J47" s="14">
        <v>5.5663554007146043</v>
      </c>
      <c r="K47" s="14">
        <v>5.54903316261779</v>
      </c>
      <c r="L47" s="14">
        <v>5.3875385051519622</v>
      </c>
      <c r="M47" s="14">
        <v>5.5189229895137242</v>
      </c>
      <c r="N47" s="14">
        <v>5.5909371016396712</v>
      </c>
      <c r="O47" s="14">
        <v>5.4327340207400123</v>
      </c>
      <c r="P47" s="136">
        <v>11.555976692638305</v>
      </c>
      <c r="Q47" s="14">
        <v>12.275223144017488</v>
      </c>
      <c r="R47" s="14">
        <v>12.226122222717231</v>
      </c>
      <c r="S47" s="14">
        <v>11.869817456813651</v>
      </c>
      <c r="T47" s="14">
        <v>12.172707573328067</v>
      </c>
      <c r="U47" s="14">
        <v>12.546102257812203</v>
      </c>
      <c r="V47" s="14">
        <v>12.38789917702309</v>
      </c>
      <c r="W47" s="136">
        <v>0.12701820295766747</v>
      </c>
      <c r="X47" s="14">
        <v>0.13258512097521405</v>
      </c>
      <c r="Y47" s="14">
        <v>0.1324422031300943</v>
      </c>
      <c r="Z47" s="14">
        <v>0.12684702375515883</v>
      </c>
      <c r="AA47" s="14">
        <v>0.12640018887503768</v>
      </c>
      <c r="AB47" s="14">
        <v>0.12287082077537705</v>
      </c>
      <c r="AC47" s="14">
        <v>0.12578868858254263</v>
      </c>
      <c r="AD47" s="136">
        <v>6.483453274833538E-2</v>
      </c>
      <c r="AE47" s="14">
        <v>7.1254137058635869E-2</v>
      </c>
      <c r="AF47" s="14">
        <v>7.133273217961536E-2</v>
      </c>
      <c r="AG47" s="14">
        <v>7.0168683784557484E-2</v>
      </c>
      <c r="AH47" s="14">
        <v>6.9316853742674184E-2</v>
      </c>
      <c r="AI47" s="14">
        <v>0.11277095728678202</v>
      </c>
      <c r="AJ47" s="14">
        <v>6.7602737235428506E-2</v>
      </c>
      <c r="AK47" s="136">
        <v>36.986819994147098</v>
      </c>
      <c r="AL47" s="14">
        <v>40.057860468986611</v>
      </c>
      <c r="AM47" s="14">
        <v>39.852144122082322</v>
      </c>
      <c r="AN47" s="14">
        <v>38.517915949763648</v>
      </c>
      <c r="AO47" s="14">
        <v>41.230365367521287</v>
      </c>
      <c r="AP47" s="14">
        <v>48.792654829021927</v>
      </c>
      <c r="AQ47" s="137">
        <v>48.687057787927451</v>
      </c>
    </row>
    <row r="48" spans="1:43" x14ac:dyDescent="0.25">
      <c r="A48" s="13" t="s">
        <v>42</v>
      </c>
      <c r="B48" s="136">
        <v>133.21270043180976</v>
      </c>
      <c r="C48" s="14">
        <v>138.2674805916742</v>
      </c>
      <c r="D48" s="14">
        <v>158.64216345731782</v>
      </c>
      <c r="E48" s="14">
        <v>83.150963266490152</v>
      </c>
      <c r="F48" s="14">
        <v>80.634140960661639</v>
      </c>
      <c r="G48" s="14">
        <v>93.951473923549031</v>
      </c>
      <c r="H48" s="14">
        <v>91.959531246328112</v>
      </c>
      <c r="I48" s="136">
        <v>59.308523837791356</v>
      </c>
      <c r="J48" s="14">
        <v>59.199071655715763</v>
      </c>
      <c r="K48" s="14">
        <v>61.769281177228144</v>
      </c>
      <c r="L48" s="14">
        <v>54.125329281884952</v>
      </c>
      <c r="M48" s="14">
        <v>48.737464930082893</v>
      </c>
      <c r="N48" s="14">
        <v>47.047194731676107</v>
      </c>
      <c r="O48" s="14">
        <v>47.436780562775944</v>
      </c>
      <c r="P48" s="136">
        <v>117.34973846145601</v>
      </c>
      <c r="Q48" s="14">
        <v>118.25312177058383</v>
      </c>
      <c r="R48" s="14">
        <v>124.39690344517679</v>
      </c>
      <c r="S48" s="14">
        <v>100.28152711223349</v>
      </c>
      <c r="T48" s="14">
        <v>92.105716552273137</v>
      </c>
      <c r="U48" s="14">
        <v>95.294467784189791</v>
      </c>
      <c r="V48" s="14">
        <v>95.426695252702473</v>
      </c>
      <c r="W48" s="136">
        <v>0.6785298813337447</v>
      </c>
      <c r="X48" s="14">
        <v>0.70327986899223582</v>
      </c>
      <c r="Y48" s="14">
        <v>0.78670109365989627</v>
      </c>
      <c r="Z48" s="14">
        <v>0.58733641178997231</v>
      </c>
      <c r="AA48" s="14">
        <v>0.57591559463204656</v>
      </c>
      <c r="AB48" s="14">
        <v>0.65847827907234957</v>
      </c>
      <c r="AC48" s="14">
        <v>0.63793833038683101</v>
      </c>
      <c r="AD48" s="136">
        <v>0.31592963775048832</v>
      </c>
      <c r="AE48" s="14">
        <v>0.33051624577304989</v>
      </c>
      <c r="AF48" s="14">
        <v>0.37519700345438572</v>
      </c>
      <c r="AG48" s="14">
        <v>0.21816283770653461</v>
      </c>
      <c r="AH48" s="14">
        <v>0.20482516233649142</v>
      </c>
      <c r="AI48" s="14">
        <v>0.2379344730437136</v>
      </c>
      <c r="AJ48" s="14">
        <v>0.21574117651057603</v>
      </c>
      <c r="AK48" s="136">
        <v>226.38512826153004</v>
      </c>
      <c r="AL48" s="14">
        <v>230.95938718727274</v>
      </c>
      <c r="AM48" s="14">
        <v>247.95725610404082</v>
      </c>
      <c r="AN48" s="14">
        <v>208.04236752153363</v>
      </c>
      <c r="AO48" s="14">
        <v>192.60604588260634</v>
      </c>
      <c r="AP48" s="14">
        <v>197.17410318964957</v>
      </c>
      <c r="AQ48" s="137">
        <v>223.39033071854143</v>
      </c>
    </row>
    <row r="49" spans="1:43" x14ac:dyDescent="0.25">
      <c r="A49" s="13" t="s">
        <v>43</v>
      </c>
      <c r="B49" s="136">
        <v>14.9573291882667</v>
      </c>
      <c r="C49" s="14">
        <v>14.9573291882667</v>
      </c>
      <c r="D49" s="14">
        <v>14.9573291882667</v>
      </c>
      <c r="E49" s="14">
        <v>14.844484894442299</v>
      </c>
      <c r="F49" s="14">
        <v>14.003078089036842</v>
      </c>
      <c r="G49" s="14">
        <v>13.633118646670308</v>
      </c>
      <c r="H49" s="14">
        <v>15.352270798710261</v>
      </c>
      <c r="I49" s="136">
        <v>24.471468741134302</v>
      </c>
      <c r="J49" s="14">
        <v>24.489241629241896</v>
      </c>
      <c r="K49" s="14">
        <v>24.414407357806059</v>
      </c>
      <c r="L49" s="14">
        <v>24.167043980250625</v>
      </c>
      <c r="M49" s="14">
        <v>22.086699879601603</v>
      </c>
      <c r="N49" s="14">
        <v>24.211759253836945</v>
      </c>
      <c r="O49" s="14">
        <v>24.21224087720994</v>
      </c>
      <c r="P49" s="136">
        <v>55.819731812263164</v>
      </c>
      <c r="Q49" s="14">
        <v>55.837504700370765</v>
      </c>
      <c r="R49" s="14">
        <v>55.762670428934932</v>
      </c>
      <c r="S49" s="14">
        <v>55.179931982654381</v>
      </c>
      <c r="T49" s="14">
        <v>52.70838051132489</v>
      </c>
      <c r="U49" s="14">
        <v>55.224647256240701</v>
      </c>
      <c r="V49" s="14">
        <v>55.248487225933204</v>
      </c>
      <c r="W49" s="136">
        <v>9.0437871348668417E-2</v>
      </c>
      <c r="X49" s="14">
        <v>9.0438201646292168E-2</v>
      </c>
      <c r="Y49" s="14">
        <v>9.0436913818048484E-2</v>
      </c>
      <c r="Z49" s="14">
        <v>8.9701141760070977E-2</v>
      </c>
      <c r="AA49" s="14">
        <v>0.10872438207249197</v>
      </c>
      <c r="AB49" s="14">
        <v>0.11399191383520221</v>
      </c>
      <c r="AC49" s="14">
        <v>0.11555740951937453</v>
      </c>
      <c r="AD49" s="136">
        <v>3.4097548083033155E-2</v>
      </c>
      <c r="AE49" s="14">
        <v>3.4097548083033155E-2</v>
      </c>
      <c r="AF49" s="14">
        <v>3.4097548083033155E-2</v>
      </c>
      <c r="AG49" s="14">
        <v>3.384491160432182E-2</v>
      </c>
      <c r="AH49" s="14">
        <v>3.3416458335347544E-2</v>
      </c>
      <c r="AI49" s="14">
        <v>3.7032717519511225E-2</v>
      </c>
      <c r="AJ49" s="14">
        <v>5.5001114702104482E-2</v>
      </c>
      <c r="AK49" s="136">
        <v>39.525596968473259</v>
      </c>
      <c r="AL49" s="14">
        <v>39.80182015269731</v>
      </c>
      <c r="AM49" s="14">
        <v>38.724827790047541</v>
      </c>
      <c r="AN49" s="14">
        <v>38.573603178611698</v>
      </c>
      <c r="AO49" s="14">
        <v>38.012605872507152</v>
      </c>
      <c r="AP49" s="14">
        <v>39.21647977672535</v>
      </c>
      <c r="AQ49" s="137">
        <v>39.549422924875593</v>
      </c>
    </row>
    <row r="50" spans="1:43" x14ac:dyDescent="0.25">
      <c r="A50" s="13" t="s">
        <v>44</v>
      </c>
      <c r="B50" s="136">
        <v>0.31187479870824003</v>
      </c>
      <c r="C50" s="14">
        <v>0.28594279562135899</v>
      </c>
      <c r="D50" s="14">
        <v>0.31382375284320002</v>
      </c>
      <c r="E50" s="14">
        <v>0.31382375284320002</v>
      </c>
      <c r="F50" s="14">
        <v>0.31382375284320002</v>
      </c>
      <c r="G50" s="14">
        <v>0.30978202971612478</v>
      </c>
      <c r="H50" s="14">
        <v>0.3097820298101443</v>
      </c>
      <c r="I50" s="136">
        <v>0.19062073063655391</v>
      </c>
      <c r="J50" s="14">
        <v>0.16273221211858449</v>
      </c>
      <c r="K50" s="14">
        <v>0.1962060179383088</v>
      </c>
      <c r="L50" s="14">
        <v>0.19826914622734879</v>
      </c>
      <c r="M50" s="14">
        <v>0.19826914622734879</v>
      </c>
      <c r="N50" s="14">
        <v>0.19268385892559389</v>
      </c>
      <c r="O50" s="14">
        <v>0.19689340100385486</v>
      </c>
      <c r="P50" s="136">
        <v>0.46167191857425177</v>
      </c>
      <c r="Q50" s="14">
        <v>0.40746927415204465</v>
      </c>
      <c r="R50" s="14">
        <v>0.46725720587600678</v>
      </c>
      <c r="S50" s="14">
        <v>0.46932033416504682</v>
      </c>
      <c r="T50" s="14">
        <v>0.46932033416504682</v>
      </c>
      <c r="U50" s="14">
        <v>0.4577376168224831</v>
      </c>
      <c r="V50" s="14">
        <v>0.4820875826155499</v>
      </c>
      <c r="W50" s="136">
        <v>2.2221088249940431E-3</v>
      </c>
      <c r="X50" s="14">
        <v>2.0373469134745289E-3</v>
      </c>
      <c r="Y50" s="14">
        <v>2.2359951232056329E-3</v>
      </c>
      <c r="Z50" s="14">
        <v>2.2359987336801387E-3</v>
      </c>
      <c r="AA50" s="14">
        <v>2.2359987336801387E-3</v>
      </c>
      <c r="AB50" s="14">
        <v>2.2072014563997277E-3</v>
      </c>
      <c r="AC50" s="14">
        <v>2.207511365721736E-3</v>
      </c>
      <c r="AD50" s="136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36">
        <v>0.76093426387198959</v>
      </c>
      <c r="AL50" s="14">
        <v>0.70074439459872906</v>
      </c>
      <c r="AM50" s="14">
        <v>0.76568483957595457</v>
      </c>
      <c r="AN50" s="14">
        <v>0.76870422782696457</v>
      </c>
      <c r="AO50" s="14">
        <v>0.76870422782696457</v>
      </c>
      <c r="AP50" s="14">
        <v>0.75885252770471878</v>
      </c>
      <c r="AQ50" s="137">
        <v>1.0180247064344585</v>
      </c>
    </row>
    <row r="51" spans="1:43" x14ac:dyDescent="0.25">
      <c r="A51" s="13" t="s">
        <v>45</v>
      </c>
      <c r="B51" s="136">
        <v>4.5871495333157384</v>
      </c>
      <c r="C51" s="14">
        <v>4.7606898826222661</v>
      </c>
      <c r="D51" s="14">
        <v>5.6888770355365015</v>
      </c>
      <c r="E51" s="14">
        <v>3.4880533024214233</v>
      </c>
      <c r="F51" s="14">
        <v>3.8184323714767756</v>
      </c>
      <c r="G51" s="14">
        <v>2.8160521676450738</v>
      </c>
      <c r="H51" s="14">
        <v>2.8125983836882464</v>
      </c>
      <c r="I51" s="136">
        <v>8.8563257213171909</v>
      </c>
      <c r="J51" s="14">
        <v>9.2007877858508227</v>
      </c>
      <c r="K51" s="14">
        <v>9.6589760610801285</v>
      </c>
      <c r="L51" s="14">
        <v>7.3698898981618948</v>
      </c>
      <c r="M51" s="14">
        <v>7.927892653005264</v>
      </c>
      <c r="N51" s="14">
        <v>5.4144795991632675</v>
      </c>
      <c r="O51" s="14">
        <v>5.1780552506306208</v>
      </c>
      <c r="P51" s="136">
        <v>15.361094084091512</v>
      </c>
      <c r="Q51" s="14">
        <v>17.101582466213813</v>
      </c>
      <c r="R51" s="14">
        <v>21.493061245669772</v>
      </c>
      <c r="S51" s="14">
        <v>14.17470530230222</v>
      </c>
      <c r="T51" s="14">
        <v>14.339755649554675</v>
      </c>
      <c r="U51" s="14">
        <v>11.746081862823734</v>
      </c>
      <c r="V51" s="14">
        <v>11.274862012331562</v>
      </c>
      <c r="W51" s="136">
        <v>4.9590687155520341E-2</v>
      </c>
      <c r="X51" s="14">
        <v>5.1888113969079358E-2</v>
      </c>
      <c r="Y51" s="14">
        <v>6.0363465729435295E-2</v>
      </c>
      <c r="Z51" s="14">
        <v>4.5698178803729839E-2</v>
      </c>
      <c r="AA51" s="14">
        <v>4.6424035620077873E-2</v>
      </c>
      <c r="AB51" s="14">
        <v>4.0469837580111502E-2</v>
      </c>
      <c r="AC51" s="14">
        <v>4.0125418156663206E-2</v>
      </c>
      <c r="AD51" s="136">
        <v>4.5122929894101202E-2</v>
      </c>
      <c r="AE51" s="14">
        <v>5.119729522298383E-2</v>
      </c>
      <c r="AF51" s="14">
        <v>7.2554338391308579E-2</v>
      </c>
      <c r="AG51" s="14">
        <v>3.6884223425092656E-2</v>
      </c>
      <c r="AH51" s="14">
        <v>4.6306149570180158E-2</v>
      </c>
      <c r="AI51" s="14">
        <v>2.2382200773449858E-2</v>
      </c>
      <c r="AJ51" s="14">
        <v>1.7871453808186409E-2</v>
      </c>
      <c r="AK51" s="136">
        <v>26.737067250320845</v>
      </c>
      <c r="AL51" s="14">
        <v>27.248723642624398</v>
      </c>
      <c r="AM51" s="14">
        <v>30.42640601473245</v>
      </c>
      <c r="AN51" s="14">
        <v>25.698423278950383</v>
      </c>
      <c r="AO51" s="14">
        <v>24.275601266681488</v>
      </c>
      <c r="AP51" s="14">
        <v>24.7783536108549</v>
      </c>
      <c r="AQ51" s="137">
        <v>23.264555096395078</v>
      </c>
    </row>
    <row r="52" spans="1:43" x14ac:dyDescent="0.25">
      <c r="A52" s="13" t="s">
        <v>46</v>
      </c>
      <c r="B52" s="136">
        <v>0.43802248754272111</v>
      </c>
      <c r="C52" s="14">
        <v>0.49280390103116867</v>
      </c>
      <c r="D52" s="14">
        <v>0.62292575151328111</v>
      </c>
      <c r="E52" s="14">
        <v>0.62292575151328111</v>
      </c>
      <c r="F52" s="14">
        <v>0.63072156805312118</v>
      </c>
      <c r="G52" s="14">
        <v>0.62292575099317971</v>
      </c>
      <c r="H52" s="14">
        <v>0.63072156786474731</v>
      </c>
      <c r="I52" s="136">
        <v>0.58962258228378195</v>
      </c>
      <c r="J52" s="14">
        <v>0.74661444122987197</v>
      </c>
      <c r="K52" s="14">
        <v>0.99169624408549983</v>
      </c>
      <c r="L52" s="14">
        <v>0.99169624408549983</v>
      </c>
      <c r="M52" s="14">
        <v>1.1448400332261988</v>
      </c>
      <c r="N52" s="14">
        <v>1.1224988809323337</v>
      </c>
      <c r="O52" s="14">
        <v>1.2048615054189233</v>
      </c>
      <c r="P52" s="136">
        <v>2.4276417595454514</v>
      </c>
      <c r="Q52" s="14">
        <v>2.5846336184915422</v>
      </c>
      <c r="R52" s="14">
        <v>2.8606717849542824</v>
      </c>
      <c r="S52" s="14">
        <v>2.8606717849542824</v>
      </c>
      <c r="T52" s="14">
        <v>3.0138155740949815</v>
      </c>
      <c r="U52" s="14">
        <v>2.9914744187725599</v>
      </c>
      <c r="V52" s="14">
        <v>3.0738370432591502</v>
      </c>
      <c r="W52" s="136">
        <v>7.30590474794807E-3</v>
      </c>
      <c r="X52" s="14">
        <v>7.6962223141123793E-3</v>
      </c>
      <c r="Y52" s="14">
        <v>8.6233405037383082E-3</v>
      </c>
      <c r="Z52" s="14">
        <v>8.6233405037383082E-3</v>
      </c>
      <c r="AA52" s="14">
        <v>8.6793889609929099E-3</v>
      </c>
      <c r="AB52" s="14">
        <v>8.6238436904960865E-3</v>
      </c>
      <c r="AC52" s="14">
        <v>8.6801939074006833E-3</v>
      </c>
      <c r="AD52" s="136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36">
        <v>4.9128751614903052</v>
      </c>
      <c r="AL52" s="14">
        <v>5.0464048568701516</v>
      </c>
      <c r="AM52" s="14">
        <v>5.3635768674185451</v>
      </c>
      <c r="AN52" s="14">
        <v>5.3635768674185451</v>
      </c>
      <c r="AO52" s="14">
        <v>5.8034520053557914</v>
      </c>
      <c r="AP52" s="14">
        <v>5.7844497012984428</v>
      </c>
      <c r="AQ52" s="137">
        <v>6.4766407061640026</v>
      </c>
    </row>
    <row r="53" spans="1:43" x14ac:dyDescent="0.25">
      <c r="A53" s="13" t="s">
        <v>47</v>
      </c>
      <c r="B53" s="136">
        <v>74.97432216829111</v>
      </c>
      <c r="C53" s="14">
        <v>71.659882250217763</v>
      </c>
      <c r="D53" s="14">
        <v>70.010448964070392</v>
      </c>
      <c r="E53" s="14">
        <v>67.97704264062935</v>
      </c>
      <c r="F53" s="14">
        <v>67.951212651956581</v>
      </c>
      <c r="G53" s="14">
        <v>67.065958888518367</v>
      </c>
      <c r="H53" s="14">
        <v>64.054532758550224</v>
      </c>
      <c r="I53" s="136">
        <v>25.663545358944315</v>
      </c>
      <c r="J53" s="14">
        <v>25.663545358944315</v>
      </c>
      <c r="K53" s="14">
        <v>25.662308955672856</v>
      </c>
      <c r="L53" s="14">
        <v>25.16202570393607</v>
      </c>
      <c r="M53" s="14">
        <v>24.536756470726051</v>
      </c>
      <c r="N53" s="14">
        <v>24.353142968388546</v>
      </c>
      <c r="O53" s="14">
        <v>23.051537226618034</v>
      </c>
      <c r="P53" s="136">
        <v>61.950810516345143</v>
      </c>
      <c r="Q53" s="14">
        <v>61.92613951147473</v>
      </c>
      <c r="R53" s="14">
        <v>61.916358617287955</v>
      </c>
      <c r="S53" s="14">
        <v>60.740475784067129</v>
      </c>
      <c r="T53" s="14">
        <v>60.141162649685469</v>
      </c>
      <c r="U53" s="14">
        <v>60.593685317807726</v>
      </c>
      <c r="V53" s="14">
        <v>58.133947702473471</v>
      </c>
      <c r="W53" s="136">
        <v>0.36225639382233521</v>
      </c>
      <c r="X53" s="14">
        <v>0.37008657811599566</v>
      </c>
      <c r="Y53" s="14">
        <v>0.37388991060901444</v>
      </c>
      <c r="Z53" s="14">
        <v>0.32409199890459106</v>
      </c>
      <c r="AA53" s="14">
        <v>0.32109368342017852</v>
      </c>
      <c r="AB53" s="14">
        <v>0.31455176451896044</v>
      </c>
      <c r="AC53" s="14">
        <v>0.31365175672818196</v>
      </c>
      <c r="AD53" s="136">
        <v>0.24845627407785181</v>
      </c>
      <c r="AE53" s="14">
        <v>0.27366317963878811</v>
      </c>
      <c r="AF53" s="14">
        <v>0.28607466251294056</v>
      </c>
      <c r="AG53" s="14">
        <v>0.33416863420929588</v>
      </c>
      <c r="AH53" s="14">
        <v>0.32566753145695804</v>
      </c>
      <c r="AI53" s="14">
        <v>0.33289917290662252</v>
      </c>
      <c r="AJ53" s="14">
        <v>0.29826676319252321</v>
      </c>
      <c r="AK53" s="136">
        <v>82.791092379765118</v>
      </c>
      <c r="AL53" s="14">
        <v>82.752653878995389</v>
      </c>
      <c r="AM53" s="14">
        <v>82.731475909837428</v>
      </c>
      <c r="AN53" s="14">
        <v>80.274305563704118</v>
      </c>
      <c r="AO53" s="14">
        <v>79.789508415139466</v>
      </c>
      <c r="AP53" s="14">
        <v>91.927089382244333</v>
      </c>
      <c r="AQ53" s="137">
        <v>92.174195320593824</v>
      </c>
    </row>
    <row r="54" spans="1:43" x14ac:dyDescent="0.25">
      <c r="A54" s="13" t="s">
        <v>48</v>
      </c>
      <c r="B54" s="136">
        <v>10.528618634922566</v>
      </c>
      <c r="C54" s="14">
        <v>10.68597167922408</v>
      </c>
      <c r="D54" s="14">
        <v>11.157650025594368</v>
      </c>
      <c r="E54" s="14">
        <v>10.320337422564048</v>
      </c>
      <c r="F54" s="14">
        <v>8.9545787054041082</v>
      </c>
      <c r="G54" s="14">
        <v>10.189260604868169</v>
      </c>
      <c r="H54" s="14">
        <v>10.16572208228903</v>
      </c>
      <c r="I54" s="136">
        <v>5.9309392056115691</v>
      </c>
      <c r="J54" s="14">
        <v>5.9229224610111855</v>
      </c>
      <c r="K54" s="14">
        <v>6.0586479950392933</v>
      </c>
      <c r="L54" s="14">
        <v>5.5414514311228791</v>
      </c>
      <c r="M54" s="14">
        <v>4.8388826920242662</v>
      </c>
      <c r="N54" s="14">
        <v>5.6064763301160463</v>
      </c>
      <c r="O54" s="14">
        <v>5.588372594383074</v>
      </c>
      <c r="P54" s="136">
        <v>13.35168601445528</v>
      </c>
      <c r="Q54" s="14">
        <v>13.427029974111049</v>
      </c>
      <c r="R54" s="14">
        <v>13.775925340246294</v>
      </c>
      <c r="S54" s="14">
        <v>12.664652302777867</v>
      </c>
      <c r="T54" s="14">
        <v>10.973426031880443</v>
      </c>
      <c r="U54" s="14">
        <v>12.648901135759438</v>
      </c>
      <c r="V54" s="14">
        <v>12.786700248765285</v>
      </c>
      <c r="W54" s="136">
        <v>0.1027409269522325</v>
      </c>
      <c r="X54" s="14">
        <v>0.10453758770549539</v>
      </c>
      <c r="Y54" s="14">
        <v>0.10916334999536279</v>
      </c>
      <c r="Z54" s="14">
        <v>0.10175389677239413</v>
      </c>
      <c r="AA54" s="14">
        <v>8.3504651964109555E-2</v>
      </c>
      <c r="AB54" s="14">
        <v>0.10105386068718999</v>
      </c>
      <c r="AC54" s="14">
        <v>0.10179797559263187</v>
      </c>
      <c r="AD54" s="136">
        <v>4.7187498564932519E-2</v>
      </c>
      <c r="AE54" s="14">
        <v>5.0209874576998971E-2</v>
      </c>
      <c r="AF54" s="14">
        <v>6.5608893884586433E-2</v>
      </c>
      <c r="AG54" s="14">
        <v>5.6249773777390689E-2</v>
      </c>
      <c r="AH54" s="14">
        <v>5.666948025351886E-2</v>
      </c>
      <c r="AI54" s="14">
        <v>5.3755602384500015E-2</v>
      </c>
      <c r="AJ54" s="14">
        <v>5.333368362740392E-2</v>
      </c>
      <c r="AK54" s="136">
        <v>44.466753454892491</v>
      </c>
      <c r="AL54" s="14">
        <v>44.505747078891083</v>
      </c>
      <c r="AM54" s="14">
        <v>45.296195706951551</v>
      </c>
      <c r="AN54" s="14">
        <v>41.22823326739303</v>
      </c>
      <c r="AO54" s="14">
        <v>37.36844305858309</v>
      </c>
      <c r="AP54" s="14">
        <v>41.479087945772001</v>
      </c>
      <c r="AQ54" s="137">
        <v>42.245994069241711</v>
      </c>
    </row>
    <row r="55" spans="1:43" ht="15.75" thickBot="1" x14ac:dyDescent="0.3">
      <c r="A55" s="13" t="s">
        <v>49</v>
      </c>
      <c r="B55" s="138">
        <v>19.350689539708778</v>
      </c>
      <c r="C55" s="15">
        <v>19.733527552501293</v>
      </c>
      <c r="D55" s="15">
        <v>19.7216433055614</v>
      </c>
      <c r="E55" s="15">
        <v>19.733527552501293</v>
      </c>
      <c r="F55" s="15">
        <v>18.289951526655926</v>
      </c>
      <c r="G55" s="15">
        <v>19.733527552501293</v>
      </c>
      <c r="H55" s="15">
        <v>20.202088546239295</v>
      </c>
      <c r="I55" s="138">
        <v>10.777026109707803</v>
      </c>
      <c r="J55" s="15">
        <v>6.5874399470156071</v>
      </c>
      <c r="K55" s="15">
        <v>6.5851590310124131</v>
      </c>
      <c r="L55" s="15">
        <v>6.5900915327970857</v>
      </c>
      <c r="M55" s="15">
        <v>5.3526046909702281</v>
      </c>
      <c r="N55" s="15">
        <v>6.5900915327970857</v>
      </c>
      <c r="O55" s="15">
        <v>6.587439947015608</v>
      </c>
      <c r="P55" s="138">
        <v>24.845990592842814</v>
      </c>
      <c r="Q55" s="15">
        <v>15.08410309791169</v>
      </c>
      <c r="R55" s="15">
        <v>15.072082223066172</v>
      </c>
      <c r="S55" s="15">
        <v>15.090204423934328</v>
      </c>
      <c r="T55" s="15">
        <v>13.91837129992542</v>
      </c>
      <c r="U55" s="15">
        <v>15.155858141752283</v>
      </c>
      <c r="V55" s="15">
        <v>15.084103097911687</v>
      </c>
      <c r="W55" s="138">
        <v>0.26763693329641308</v>
      </c>
      <c r="X55" s="15">
        <v>0.26902180262867459</v>
      </c>
      <c r="Y55" s="15">
        <v>0.26899350506439584</v>
      </c>
      <c r="Z55" s="15">
        <v>0.26902181971238742</v>
      </c>
      <c r="AA55" s="15">
        <v>0.26519910135547076</v>
      </c>
      <c r="AB55" s="15">
        <v>0.26902200354279732</v>
      </c>
      <c r="AC55" s="15">
        <v>0.27091520427364457</v>
      </c>
      <c r="AD55" s="138">
        <v>2.9017630121728057E-2</v>
      </c>
      <c r="AE55" s="15">
        <v>2.9337461376538476E-2</v>
      </c>
      <c r="AF55" s="15">
        <v>2.9307524117714725E-2</v>
      </c>
      <c r="AG55" s="15">
        <v>2.9337461376538476E-2</v>
      </c>
      <c r="AH55" s="15">
        <v>2.6316261163261918E-2</v>
      </c>
      <c r="AI55" s="15">
        <v>2.9337461376538476E-2</v>
      </c>
      <c r="AJ55" s="15">
        <v>2.933746137653848E-2</v>
      </c>
      <c r="AK55" s="138">
        <v>31.20837523966523</v>
      </c>
      <c r="AL55" s="15">
        <v>31.895051886723504</v>
      </c>
      <c r="AM55" s="15">
        <v>31.884657949428302</v>
      </c>
      <c r="AN55" s="15">
        <v>31.909338751738112</v>
      </c>
      <c r="AO55" s="15">
        <v>30.38416350718574</v>
      </c>
      <c r="AP55" s="15">
        <v>32.063073497380628</v>
      </c>
      <c r="AQ55" s="139">
        <v>31.895051886723504</v>
      </c>
    </row>
    <row r="56" spans="1:43" ht="15.75" thickBot="1" x14ac:dyDescent="0.3">
      <c r="A56" s="16" t="s">
        <v>50</v>
      </c>
      <c r="B56" s="17">
        <v>1226.4577345239834</v>
      </c>
      <c r="C56" s="17">
        <v>1241.2326863489902</v>
      </c>
      <c r="D56" s="17">
        <v>1296.8830559578082</v>
      </c>
      <c r="E56" s="17">
        <v>1096.8583825399521</v>
      </c>
      <c r="F56" s="17">
        <v>996.0296154328164</v>
      </c>
      <c r="G56" s="17">
        <v>1024.9293654055214</v>
      </c>
      <c r="H56" s="17">
        <v>1025.9164017511407</v>
      </c>
      <c r="I56" s="17">
        <v>617.82733178975047</v>
      </c>
      <c r="J56" s="17">
        <v>574.1556320086811</v>
      </c>
      <c r="K56" s="17">
        <v>578.46297229951881</v>
      </c>
      <c r="L56" s="17">
        <v>517.9951206025147</v>
      </c>
      <c r="M56" s="17">
        <v>462.71045892474814</v>
      </c>
      <c r="N56" s="17">
        <v>472.48233035372283</v>
      </c>
      <c r="O56" s="17">
        <v>473.5383395100186</v>
      </c>
      <c r="P56" s="17">
        <v>1364.0113765020169</v>
      </c>
      <c r="Q56" s="17">
        <v>1268.8571950609196</v>
      </c>
      <c r="R56" s="17">
        <v>1282.4483946678674</v>
      </c>
      <c r="S56" s="17">
        <v>1137.631400359915</v>
      </c>
      <c r="T56" s="17">
        <v>1010.7631824172394</v>
      </c>
      <c r="U56" s="17">
        <v>1053.2829165544488</v>
      </c>
      <c r="V56" s="17">
        <v>1060.6172266854196</v>
      </c>
      <c r="W56" s="17">
        <v>6.0122353107572231</v>
      </c>
      <c r="X56" s="17">
        <v>5.9693738262360352</v>
      </c>
      <c r="Y56" s="17">
        <v>6.3933203405216892</v>
      </c>
      <c r="Z56" s="17">
        <v>5.922915453363057</v>
      </c>
      <c r="AA56" s="17">
        <v>5.6469325108741701</v>
      </c>
      <c r="AB56" s="17">
        <v>5.8594163987947123</v>
      </c>
      <c r="AC56" s="17">
        <v>6.0190563258414018</v>
      </c>
      <c r="AD56" s="17">
        <v>5.1869151671296203</v>
      </c>
      <c r="AE56" s="17">
        <v>8.059550945367695</v>
      </c>
      <c r="AF56" s="17">
        <v>8.139127987740423</v>
      </c>
      <c r="AG56" s="17">
        <v>7.0260325555552114</v>
      </c>
      <c r="AH56" s="17">
        <v>7.5319900723454909</v>
      </c>
      <c r="AI56" s="17">
        <v>6.1532943443727346</v>
      </c>
      <c r="AJ56" s="17">
        <v>6.0720033615156792</v>
      </c>
      <c r="AK56" s="17">
        <v>2083.1530469865315</v>
      </c>
      <c r="AL56" s="17">
        <v>2075.1044203196061</v>
      </c>
      <c r="AM56" s="17">
        <v>2085.0603586460952</v>
      </c>
      <c r="AN56" s="17">
        <v>1933.2758012816973</v>
      </c>
      <c r="AO56" s="17">
        <v>1812.3966259674346</v>
      </c>
      <c r="AP56" s="17">
        <v>1953.6761492393839</v>
      </c>
      <c r="AQ56" s="17">
        <v>2123.4053435251485</v>
      </c>
    </row>
    <row r="57" spans="1:43" x14ac:dyDescent="0.25">
      <c r="A57" s="1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x14ac:dyDescent="0.25">
      <c r="A58" s="19" t="s">
        <v>51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x14ac:dyDescent="0.25">
      <c r="A59" s="21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x14ac:dyDescent="0.25">
      <c r="A60" s="22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x14ac:dyDescent="0.25">
      <c r="A61" s="2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</sheetData>
  <sheetProtection algorithmName="SHA-512" hashValue="ivNhV5h/PQxxxGzmDLUgAnFwsI+UmcWmkbIY1GtkjJqmN1NF0WDFxyyZGlR62n7pbk9zMQxnK6GMjBknd/u8fA==" saltValue="KESmHISuu8elSL+1D3nx6g==" spinCount="100000" sheet="1" objects="1" scenarios="1"/>
  <mergeCells count="7">
    <mergeCell ref="B3:AQ3"/>
    <mergeCell ref="B5:H5"/>
    <mergeCell ref="I5:O5"/>
    <mergeCell ref="P5:V5"/>
    <mergeCell ref="W5:AC5"/>
    <mergeCell ref="AD5:AJ5"/>
    <mergeCell ref="AK5:A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topLeftCell="Y34" workbookViewId="0">
      <selection activeCell="F32" sqref="F32"/>
    </sheetView>
  </sheetViews>
  <sheetFormatPr defaultRowHeight="15" x14ac:dyDescent="0.25"/>
  <sheetData>
    <row r="1" spans="1:43" ht="15.75" x14ac:dyDescent="0.25">
      <c r="A1" s="1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.75" thickBot="1" x14ac:dyDescent="0.3">
      <c r="A2" s="132" t="s">
        <v>118</v>
      </c>
      <c r="B2" s="132"/>
      <c r="C2" s="13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5.75" thickBot="1" x14ac:dyDescent="0.3">
      <c r="A3" s="4"/>
      <c r="B3" s="150" t="s">
        <v>108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/>
    </row>
    <row r="4" spans="1:43" ht="15.75" thickBot="1" x14ac:dyDescent="0.3">
      <c r="A4" s="5"/>
      <c r="B4" s="13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134"/>
    </row>
    <row r="5" spans="1:43" ht="16.5" thickBot="1" x14ac:dyDescent="0.3">
      <c r="A5" s="7"/>
      <c r="B5" s="153" t="s">
        <v>109</v>
      </c>
      <c r="C5" s="154"/>
      <c r="D5" s="154"/>
      <c r="E5" s="154"/>
      <c r="F5" s="155"/>
      <c r="G5" s="155"/>
      <c r="H5" s="156"/>
      <c r="I5" s="153" t="s">
        <v>110</v>
      </c>
      <c r="J5" s="154"/>
      <c r="K5" s="154"/>
      <c r="L5" s="154"/>
      <c r="M5" s="154"/>
      <c r="N5" s="154"/>
      <c r="O5" s="157"/>
      <c r="P5" s="153" t="s">
        <v>111</v>
      </c>
      <c r="Q5" s="154"/>
      <c r="R5" s="154"/>
      <c r="S5" s="154"/>
      <c r="T5" s="154"/>
      <c r="U5" s="154"/>
      <c r="V5" s="154"/>
      <c r="W5" s="153" t="s">
        <v>112</v>
      </c>
      <c r="X5" s="154"/>
      <c r="Y5" s="154"/>
      <c r="Z5" s="154"/>
      <c r="AA5" s="154"/>
      <c r="AB5" s="154"/>
      <c r="AC5" s="154"/>
      <c r="AD5" s="153" t="s">
        <v>0</v>
      </c>
      <c r="AE5" s="154"/>
      <c r="AF5" s="154"/>
      <c r="AG5" s="154"/>
      <c r="AH5" s="154"/>
      <c r="AI5" s="154"/>
      <c r="AJ5" s="154"/>
      <c r="AK5" s="153" t="s">
        <v>113</v>
      </c>
      <c r="AL5" s="154"/>
      <c r="AM5" s="154"/>
      <c r="AN5" s="154"/>
      <c r="AO5" s="154"/>
      <c r="AP5" s="154"/>
      <c r="AQ5" s="157"/>
    </row>
    <row r="6" spans="1:43" ht="15.75" thickBot="1" x14ac:dyDescent="0.3">
      <c r="A6" s="8"/>
      <c r="B6" s="9">
        <v>2016</v>
      </c>
      <c r="C6" s="9">
        <v>2018</v>
      </c>
      <c r="D6" s="9">
        <v>2020</v>
      </c>
      <c r="E6" s="9">
        <v>2025</v>
      </c>
      <c r="F6" s="9">
        <v>2030</v>
      </c>
      <c r="G6" s="9">
        <v>2040</v>
      </c>
      <c r="H6" s="9">
        <v>2050</v>
      </c>
      <c r="I6" s="9">
        <v>2016</v>
      </c>
      <c r="J6" s="9">
        <v>2018</v>
      </c>
      <c r="K6" s="9">
        <v>2020</v>
      </c>
      <c r="L6" s="9">
        <v>2025</v>
      </c>
      <c r="M6" s="9">
        <v>2030</v>
      </c>
      <c r="N6" s="9">
        <v>2040</v>
      </c>
      <c r="O6" s="9">
        <v>2050</v>
      </c>
      <c r="P6" s="9">
        <v>2016</v>
      </c>
      <c r="Q6" s="9">
        <v>2018</v>
      </c>
      <c r="R6" s="9">
        <v>2020</v>
      </c>
      <c r="S6" s="9">
        <v>2025</v>
      </c>
      <c r="T6" s="9">
        <v>2030</v>
      </c>
      <c r="U6" s="9">
        <v>2040</v>
      </c>
      <c r="V6" s="9">
        <v>2050</v>
      </c>
      <c r="W6" s="9">
        <v>2016</v>
      </c>
      <c r="X6" s="9">
        <v>2018</v>
      </c>
      <c r="Y6" s="9">
        <v>2020</v>
      </c>
      <c r="Z6" s="9">
        <v>2025</v>
      </c>
      <c r="AA6" s="9">
        <v>2030</v>
      </c>
      <c r="AB6" s="9">
        <v>2040</v>
      </c>
      <c r="AC6" s="9">
        <v>2050</v>
      </c>
      <c r="AD6" s="9">
        <v>2016</v>
      </c>
      <c r="AE6" s="9">
        <v>2018</v>
      </c>
      <c r="AF6" s="9">
        <v>2020</v>
      </c>
      <c r="AG6" s="9">
        <v>2025</v>
      </c>
      <c r="AH6" s="9">
        <v>2030</v>
      </c>
      <c r="AI6" s="9">
        <v>2040</v>
      </c>
      <c r="AJ6" s="9">
        <v>2050</v>
      </c>
      <c r="AK6" s="9">
        <v>2016</v>
      </c>
      <c r="AL6" s="9">
        <v>2018</v>
      </c>
      <c r="AM6" s="9">
        <v>2020</v>
      </c>
      <c r="AN6" s="9">
        <v>2025</v>
      </c>
      <c r="AO6" s="9">
        <v>2030</v>
      </c>
      <c r="AP6" s="9">
        <v>2040</v>
      </c>
      <c r="AQ6" s="9">
        <v>2050</v>
      </c>
    </row>
    <row r="7" spans="1:43" x14ac:dyDescent="0.25">
      <c r="A7" s="10" t="s">
        <v>1</v>
      </c>
      <c r="B7" s="11">
        <v>35.299999999999997</v>
      </c>
      <c r="C7" s="12">
        <v>38.5</v>
      </c>
      <c r="D7" s="12">
        <v>39.299999999999997</v>
      </c>
      <c r="E7" s="12">
        <v>37.299999999999997</v>
      </c>
      <c r="F7" s="12">
        <v>36.1</v>
      </c>
      <c r="G7" s="12">
        <v>36.799999999999997</v>
      </c>
      <c r="H7" s="12">
        <v>37.9</v>
      </c>
      <c r="I7" s="11">
        <v>12.4</v>
      </c>
      <c r="J7" s="12">
        <v>13.4</v>
      </c>
      <c r="K7" s="12">
        <v>12.9</v>
      </c>
      <c r="L7" s="12">
        <v>11.8</v>
      </c>
      <c r="M7" s="12">
        <v>10.199999999999999</v>
      </c>
      <c r="N7" s="12">
        <v>9.9</v>
      </c>
      <c r="O7" s="12">
        <v>10.199999999999999</v>
      </c>
      <c r="P7" s="11">
        <v>25.1</v>
      </c>
      <c r="Q7" s="12">
        <v>26.7</v>
      </c>
      <c r="R7" s="12">
        <v>26.6</v>
      </c>
      <c r="S7" s="12">
        <v>25.2</v>
      </c>
      <c r="T7" s="12">
        <v>23</v>
      </c>
      <c r="U7" s="12">
        <v>23.2</v>
      </c>
      <c r="V7" s="12">
        <v>23.7</v>
      </c>
      <c r="W7" s="11">
        <v>0.1</v>
      </c>
      <c r="X7" s="12">
        <v>0.1</v>
      </c>
      <c r="Y7" s="12">
        <v>0.1</v>
      </c>
      <c r="Z7" s="12">
        <v>0.1</v>
      </c>
      <c r="AA7" s="12">
        <v>0.1</v>
      </c>
      <c r="AB7" s="12">
        <v>0.1</v>
      </c>
      <c r="AC7" s="12">
        <v>0.1</v>
      </c>
      <c r="AD7" s="11">
        <v>0.1</v>
      </c>
      <c r="AE7" s="12">
        <v>0.1</v>
      </c>
      <c r="AF7" s="12">
        <v>0.1</v>
      </c>
      <c r="AG7" s="12">
        <v>0.1</v>
      </c>
      <c r="AH7" s="12">
        <v>0.1</v>
      </c>
      <c r="AI7" s="12">
        <v>0.1</v>
      </c>
      <c r="AJ7" s="12">
        <v>0.1</v>
      </c>
      <c r="AK7" s="11">
        <v>63.5</v>
      </c>
      <c r="AL7" s="12">
        <v>65.900000000000006</v>
      </c>
      <c r="AM7" s="12">
        <v>61.8</v>
      </c>
      <c r="AN7" s="12">
        <v>65.2</v>
      </c>
      <c r="AO7" s="12">
        <v>61.1</v>
      </c>
      <c r="AP7" s="12">
        <v>60.9</v>
      </c>
      <c r="AQ7" s="135">
        <v>64.7</v>
      </c>
    </row>
    <row r="8" spans="1:43" x14ac:dyDescent="0.25">
      <c r="A8" s="13" t="s">
        <v>2</v>
      </c>
      <c r="B8" s="136">
        <v>24.4</v>
      </c>
      <c r="C8" s="14">
        <v>24.1</v>
      </c>
      <c r="D8" s="14">
        <v>24.1</v>
      </c>
      <c r="E8" s="14">
        <v>23.9</v>
      </c>
      <c r="F8" s="14">
        <v>24.1</v>
      </c>
      <c r="G8" s="14">
        <v>24.1</v>
      </c>
      <c r="H8" s="14">
        <v>23.9</v>
      </c>
      <c r="I8" s="136">
        <v>16.8</v>
      </c>
      <c r="J8" s="14">
        <v>14</v>
      </c>
      <c r="K8" s="14">
        <v>14.1</v>
      </c>
      <c r="L8" s="14">
        <v>13.5</v>
      </c>
      <c r="M8" s="14">
        <v>10</v>
      </c>
      <c r="N8" s="14">
        <v>10</v>
      </c>
      <c r="O8" s="14">
        <v>10.1</v>
      </c>
      <c r="P8" s="136">
        <v>38.700000000000003</v>
      </c>
      <c r="Q8" s="14">
        <v>33.9</v>
      </c>
      <c r="R8" s="14">
        <v>34.200000000000003</v>
      </c>
      <c r="S8" s="14">
        <v>32.1</v>
      </c>
      <c r="T8" s="14">
        <v>22.6</v>
      </c>
      <c r="U8" s="14">
        <v>22.4</v>
      </c>
      <c r="V8" s="14">
        <v>22.6</v>
      </c>
      <c r="W8" s="136">
        <v>0.1</v>
      </c>
      <c r="X8" s="14">
        <v>0.1</v>
      </c>
      <c r="Y8" s="14">
        <v>0.1</v>
      </c>
      <c r="Z8" s="14">
        <v>0.1</v>
      </c>
      <c r="AA8" s="14">
        <v>0.1</v>
      </c>
      <c r="AB8" s="14">
        <v>0.1</v>
      </c>
      <c r="AC8" s="14">
        <v>0.1</v>
      </c>
      <c r="AD8" s="136">
        <v>0.1</v>
      </c>
      <c r="AE8" s="14">
        <v>0.1</v>
      </c>
      <c r="AF8" s="14">
        <v>0.1</v>
      </c>
      <c r="AG8" s="14">
        <v>0.1</v>
      </c>
      <c r="AH8" s="14">
        <v>0.1</v>
      </c>
      <c r="AI8" s="14">
        <v>0.1</v>
      </c>
      <c r="AJ8" s="14">
        <v>0.1</v>
      </c>
      <c r="AK8" s="136">
        <v>52.9</v>
      </c>
      <c r="AL8" s="14">
        <v>53.6</v>
      </c>
      <c r="AM8" s="14">
        <v>56.8</v>
      </c>
      <c r="AN8" s="14">
        <v>51.1</v>
      </c>
      <c r="AO8" s="14">
        <v>48.1</v>
      </c>
      <c r="AP8" s="14">
        <v>45.7</v>
      </c>
      <c r="AQ8" s="137">
        <v>46.7</v>
      </c>
    </row>
    <row r="9" spans="1:43" x14ac:dyDescent="0.25">
      <c r="A9" s="13" t="s">
        <v>3</v>
      </c>
      <c r="B9" s="136">
        <v>10.5</v>
      </c>
      <c r="C9" s="14">
        <v>11.3</v>
      </c>
      <c r="D9" s="14">
        <v>12.5</v>
      </c>
      <c r="E9" s="14">
        <v>11.6</v>
      </c>
      <c r="F9" s="14">
        <v>11.1</v>
      </c>
      <c r="G9" s="14">
        <v>11.4</v>
      </c>
      <c r="H9" s="14">
        <v>11.4</v>
      </c>
      <c r="I9" s="136">
        <v>9.1</v>
      </c>
      <c r="J9" s="14">
        <v>7.5</v>
      </c>
      <c r="K9" s="14">
        <v>7.8</v>
      </c>
      <c r="L9" s="14">
        <v>7.5</v>
      </c>
      <c r="M9" s="14">
        <v>7.5</v>
      </c>
      <c r="N9" s="14">
        <v>7.5</v>
      </c>
      <c r="O9" s="14">
        <v>7.6</v>
      </c>
      <c r="P9" s="136">
        <v>21</v>
      </c>
      <c r="Q9" s="14">
        <v>16.399999999999999</v>
      </c>
      <c r="R9" s="14">
        <v>16.7</v>
      </c>
      <c r="S9" s="14">
        <v>16.5</v>
      </c>
      <c r="T9" s="14">
        <v>15.7</v>
      </c>
      <c r="U9" s="14">
        <v>16.2</v>
      </c>
      <c r="V9" s="14">
        <v>16.399999999999999</v>
      </c>
      <c r="W9" s="136">
        <v>0.1</v>
      </c>
      <c r="X9" s="14">
        <v>0.1</v>
      </c>
      <c r="Y9" s="14">
        <v>0.1</v>
      </c>
      <c r="Z9" s="14">
        <v>0.1</v>
      </c>
      <c r="AA9" s="14">
        <v>0.1</v>
      </c>
      <c r="AB9" s="14">
        <v>0.1</v>
      </c>
      <c r="AC9" s="14">
        <v>0.1</v>
      </c>
      <c r="AD9" s="136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36">
        <v>31.6</v>
      </c>
      <c r="AL9" s="14">
        <v>33.299999999999997</v>
      </c>
      <c r="AM9" s="14">
        <v>34.4</v>
      </c>
      <c r="AN9" s="14">
        <v>34.1</v>
      </c>
      <c r="AO9" s="14">
        <v>31.2</v>
      </c>
      <c r="AP9" s="14">
        <v>34.9</v>
      </c>
      <c r="AQ9" s="137">
        <v>37.1</v>
      </c>
    </row>
    <row r="10" spans="1:43" x14ac:dyDescent="0.25">
      <c r="A10" s="13" t="s">
        <v>4</v>
      </c>
      <c r="B10" s="136">
        <v>4.2</v>
      </c>
      <c r="C10" s="14">
        <v>3.3</v>
      </c>
      <c r="D10" s="14">
        <v>2.7</v>
      </c>
      <c r="E10" s="14">
        <v>3</v>
      </c>
      <c r="F10" s="14">
        <v>2.8</v>
      </c>
      <c r="G10" s="14">
        <v>2</v>
      </c>
      <c r="H10" s="14">
        <v>2.9</v>
      </c>
      <c r="I10" s="136">
        <v>5.5</v>
      </c>
      <c r="J10" s="14">
        <v>3.8</v>
      </c>
      <c r="K10" s="14">
        <v>3.8</v>
      </c>
      <c r="L10" s="14">
        <v>3.9</v>
      </c>
      <c r="M10" s="14">
        <v>3.4</v>
      </c>
      <c r="N10" s="14">
        <v>3.4</v>
      </c>
      <c r="O10" s="14">
        <v>4.0999999999999996</v>
      </c>
      <c r="P10" s="136">
        <v>14.2</v>
      </c>
      <c r="Q10" s="14">
        <v>10.7</v>
      </c>
      <c r="R10" s="14">
        <v>9.1</v>
      </c>
      <c r="S10" s="14">
        <v>11.9</v>
      </c>
      <c r="T10" s="14">
        <v>11.2</v>
      </c>
      <c r="U10" s="14">
        <v>8.9</v>
      </c>
      <c r="V10" s="14">
        <v>12.7</v>
      </c>
      <c r="W10" s="136">
        <v>0.2</v>
      </c>
      <c r="X10" s="14">
        <v>0.2</v>
      </c>
      <c r="Y10" s="14">
        <v>0.5</v>
      </c>
      <c r="Z10" s="14">
        <v>0.6</v>
      </c>
      <c r="AA10" s="14">
        <v>0.7</v>
      </c>
      <c r="AB10" s="14">
        <v>0.7</v>
      </c>
      <c r="AC10" s="14">
        <v>0.8</v>
      </c>
      <c r="AD10" s="136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36">
        <v>65.3</v>
      </c>
      <c r="AL10" s="14">
        <v>62.4</v>
      </c>
      <c r="AM10" s="14">
        <v>61.6</v>
      </c>
      <c r="AN10" s="14">
        <v>64.400000000000006</v>
      </c>
      <c r="AO10" s="14">
        <v>62.2</v>
      </c>
      <c r="AP10" s="14">
        <v>62.4</v>
      </c>
      <c r="AQ10" s="137">
        <v>74.3</v>
      </c>
    </row>
    <row r="11" spans="1:43" x14ac:dyDescent="0.25">
      <c r="A11" s="13" t="s">
        <v>5</v>
      </c>
      <c r="B11" s="136">
        <v>15.5</v>
      </c>
      <c r="C11" s="14">
        <v>14.5</v>
      </c>
      <c r="D11" s="14">
        <v>14.6</v>
      </c>
      <c r="E11" s="14">
        <v>12.5</v>
      </c>
      <c r="F11" s="14">
        <v>12.1</v>
      </c>
      <c r="G11" s="14">
        <v>12.2</v>
      </c>
      <c r="H11" s="14">
        <v>12.5</v>
      </c>
      <c r="I11" s="136">
        <v>13.1</v>
      </c>
      <c r="J11" s="14">
        <v>11.4</v>
      </c>
      <c r="K11" s="14">
        <v>11.5</v>
      </c>
      <c r="L11" s="14">
        <v>9.1</v>
      </c>
      <c r="M11" s="14">
        <v>8.5</v>
      </c>
      <c r="N11" s="14">
        <v>7.7</v>
      </c>
      <c r="O11" s="14">
        <v>7.6</v>
      </c>
      <c r="P11" s="136">
        <v>30</v>
      </c>
      <c r="Q11" s="14">
        <v>25.8</v>
      </c>
      <c r="R11" s="14">
        <v>26.1</v>
      </c>
      <c r="S11" s="14">
        <v>20.2</v>
      </c>
      <c r="T11" s="14">
        <v>18.8</v>
      </c>
      <c r="U11" s="14">
        <v>18.2</v>
      </c>
      <c r="V11" s="14">
        <v>18</v>
      </c>
      <c r="W11" s="136">
        <v>0.1</v>
      </c>
      <c r="X11" s="14">
        <v>0.1</v>
      </c>
      <c r="Y11" s="14">
        <v>0.1</v>
      </c>
      <c r="Z11" s="14">
        <v>0.1</v>
      </c>
      <c r="AA11" s="14">
        <v>0.1</v>
      </c>
      <c r="AB11" s="14">
        <v>0.1</v>
      </c>
      <c r="AC11" s="14">
        <v>0.1</v>
      </c>
      <c r="AD11" s="136">
        <v>0</v>
      </c>
      <c r="AE11" s="14">
        <v>0</v>
      </c>
      <c r="AF11" s="14">
        <v>0</v>
      </c>
      <c r="AG11" s="14">
        <v>0.1</v>
      </c>
      <c r="AH11" s="14">
        <v>0.1</v>
      </c>
      <c r="AI11" s="14">
        <v>0.1</v>
      </c>
      <c r="AJ11" s="14">
        <v>0.1</v>
      </c>
      <c r="AK11" s="136">
        <v>40.299999999999997</v>
      </c>
      <c r="AL11" s="14">
        <v>38.1</v>
      </c>
      <c r="AM11" s="14">
        <v>38.799999999999997</v>
      </c>
      <c r="AN11" s="14">
        <v>35.299999999999997</v>
      </c>
      <c r="AO11" s="14">
        <v>31.7</v>
      </c>
      <c r="AP11" s="14">
        <v>33.1</v>
      </c>
      <c r="AQ11" s="137">
        <v>34.5</v>
      </c>
    </row>
    <row r="12" spans="1:43" x14ac:dyDescent="0.25">
      <c r="A12" s="13" t="s">
        <v>6</v>
      </c>
      <c r="B12" s="136">
        <v>0.7</v>
      </c>
      <c r="C12" s="14">
        <v>0.6</v>
      </c>
      <c r="D12" s="14">
        <v>0.6</v>
      </c>
      <c r="E12" s="14">
        <v>0.7</v>
      </c>
      <c r="F12" s="14">
        <v>0.7</v>
      </c>
      <c r="G12" s="14">
        <v>0.6</v>
      </c>
      <c r="H12" s="14">
        <v>0.6</v>
      </c>
      <c r="I12" s="136">
        <v>1.7</v>
      </c>
      <c r="J12" s="14">
        <v>1.6</v>
      </c>
      <c r="K12" s="14">
        <v>1.5</v>
      </c>
      <c r="L12" s="14">
        <v>1.5</v>
      </c>
      <c r="M12" s="14">
        <v>1.5</v>
      </c>
      <c r="N12" s="14">
        <v>1.6</v>
      </c>
      <c r="O12" s="14">
        <v>1.7</v>
      </c>
      <c r="P12" s="136">
        <v>3.7</v>
      </c>
      <c r="Q12" s="14">
        <v>3.6</v>
      </c>
      <c r="R12" s="14">
        <v>3.5</v>
      </c>
      <c r="S12" s="14">
        <v>3.5</v>
      </c>
      <c r="T12" s="14">
        <v>3.5</v>
      </c>
      <c r="U12" s="14">
        <v>3.6</v>
      </c>
      <c r="V12" s="14">
        <v>3.8</v>
      </c>
      <c r="W12" s="136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36">
        <v>0.1</v>
      </c>
      <c r="AE12" s="14">
        <v>0.1</v>
      </c>
      <c r="AF12" s="14">
        <v>0.1</v>
      </c>
      <c r="AG12" s="14">
        <v>0.1</v>
      </c>
      <c r="AH12" s="14">
        <v>0.1</v>
      </c>
      <c r="AI12" s="14">
        <v>0.1</v>
      </c>
      <c r="AJ12" s="14">
        <v>0.1</v>
      </c>
      <c r="AK12" s="136">
        <v>9.1999999999999993</v>
      </c>
      <c r="AL12" s="14">
        <v>9.1</v>
      </c>
      <c r="AM12" s="14">
        <v>8.8000000000000007</v>
      </c>
      <c r="AN12" s="14">
        <v>8.1</v>
      </c>
      <c r="AO12" s="14">
        <v>8.1</v>
      </c>
      <c r="AP12" s="14">
        <v>8.6999999999999993</v>
      </c>
      <c r="AQ12" s="137">
        <v>12</v>
      </c>
    </row>
    <row r="13" spans="1:43" x14ac:dyDescent="0.25">
      <c r="A13" s="13" t="s">
        <v>7</v>
      </c>
      <c r="B13" s="136">
        <v>0.1</v>
      </c>
      <c r="C13" s="14">
        <v>0.1</v>
      </c>
      <c r="D13" s="14">
        <v>0.1</v>
      </c>
      <c r="E13" s="14">
        <v>0.1</v>
      </c>
      <c r="F13" s="14">
        <v>0.1</v>
      </c>
      <c r="G13" s="14">
        <v>0.1</v>
      </c>
      <c r="H13" s="14">
        <v>0.1</v>
      </c>
      <c r="I13" s="136">
        <v>0.6</v>
      </c>
      <c r="J13" s="14">
        <v>0.6</v>
      </c>
      <c r="K13" s="14">
        <v>0.6</v>
      </c>
      <c r="L13" s="14">
        <v>0.6</v>
      </c>
      <c r="M13" s="14">
        <v>0.4</v>
      </c>
      <c r="N13" s="14">
        <v>0.6</v>
      </c>
      <c r="O13" s="14">
        <v>0.6</v>
      </c>
      <c r="P13" s="136">
        <v>1.1000000000000001</v>
      </c>
      <c r="Q13" s="14">
        <v>1</v>
      </c>
      <c r="R13" s="14">
        <v>1</v>
      </c>
      <c r="S13" s="14">
        <v>1</v>
      </c>
      <c r="T13" s="14">
        <v>0.9</v>
      </c>
      <c r="U13" s="14">
        <v>1</v>
      </c>
      <c r="V13" s="14">
        <v>1.2</v>
      </c>
      <c r="W13" s="136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36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36">
        <v>2.8</v>
      </c>
      <c r="AL13" s="14">
        <v>2.8</v>
      </c>
      <c r="AM13" s="14">
        <v>2.7</v>
      </c>
      <c r="AN13" s="14">
        <v>2.6</v>
      </c>
      <c r="AO13" s="14">
        <v>2.2000000000000002</v>
      </c>
      <c r="AP13" s="14">
        <v>3.3</v>
      </c>
      <c r="AQ13" s="137">
        <v>4.7</v>
      </c>
    </row>
    <row r="14" spans="1:43" x14ac:dyDescent="0.25">
      <c r="A14" s="13" t="s">
        <v>8</v>
      </c>
      <c r="B14" s="136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36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36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36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36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36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37">
        <v>0</v>
      </c>
    </row>
    <row r="15" spans="1:43" x14ac:dyDescent="0.25">
      <c r="A15" s="13" t="s">
        <v>9</v>
      </c>
      <c r="B15" s="136">
        <v>71.2</v>
      </c>
      <c r="C15" s="14">
        <v>62.9</v>
      </c>
      <c r="D15" s="14">
        <v>72.900000000000006</v>
      </c>
      <c r="E15" s="14">
        <v>63</v>
      </c>
      <c r="F15" s="14">
        <v>65.400000000000006</v>
      </c>
      <c r="G15" s="14">
        <v>44.3</v>
      </c>
      <c r="H15" s="14">
        <v>48.8</v>
      </c>
      <c r="I15" s="136">
        <v>28.4</v>
      </c>
      <c r="J15" s="14">
        <v>29.3</v>
      </c>
      <c r="K15" s="14">
        <v>31.2</v>
      </c>
      <c r="L15" s="14">
        <v>29.2</v>
      </c>
      <c r="M15" s="14">
        <v>26.4</v>
      </c>
      <c r="N15" s="14">
        <v>25</v>
      </c>
      <c r="O15" s="14">
        <v>25</v>
      </c>
      <c r="P15" s="136">
        <v>58.3</v>
      </c>
      <c r="Q15" s="14">
        <v>61.6</v>
      </c>
      <c r="R15" s="14">
        <v>65.900000000000006</v>
      </c>
      <c r="S15" s="14">
        <v>58.9</v>
      </c>
      <c r="T15" s="14">
        <v>55.6</v>
      </c>
      <c r="U15" s="14">
        <v>52.1</v>
      </c>
      <c r="V15" s="14">
        <v>53.4</v>
      </c>
      <c r="W15" s="136">
        <v>0.3</v>
      </c>
      <c r="X15" s="14">
        <v>0.2</v>
      </c>
      <c r="Y15" s="14">
        <v>0.3</v>
      </c>
      <c r="Z15" s="14">
        <v>0.2</v>
      </c>
      <c r="AA15" s="14">
        <v>0.3</v>
      </c>
      <c r="AB15" s="14">
        <v>0.2</v>
      </c>
      <c r="AC15" s="14">
        <v>0.3</v>
      </c>
      <c r="AD15" s="136">
        <v>0.1</v>
      </c>
      <c r="AE15" s="14">
        <v>0.2</v>
      </c>
      <c r="AF15" s="14">
        <v>0.3</v>
      </c>
      <c r="AG15" s="14">
        <v>0.2</v>
      </c>
      <c r="AH15" s="14">
        <v>0.2</v>
      </c>
      <c r="AI15" s="14">
        <v>0.2</v>
      </c>
      <c r="AJ15" s="14">
        <v>0.1</v>
      </c>
      <c r="AK15" s="136">
        <v>116.1</v>
      </c>
      <c r="AL15" s="14">
        <v>122.8</v>
      </c>
      <c r="AM15" s="14">
        <v>127.4</v>
      </c>
      <c r="AN15" s="14">
        <v>120.9</v>
      </c>
      <c r="AO15" s="14">
        <v>120.5</v>
      </c>
      <c r="AP15" s="14">
        <v>111.7</v>
      </c>
      <c r="AQ15" s="137">
        <v>122</v>
      </c>
    </row>
    <row r="16" spans="1:43" x14ac:dyDescent="0.25">
      <c r="A16" s="13" t="s">
        <v>10</v>
      </c>
      <c r="B16" s="136">
        <v>15</v>
      </c>
      <c r="C16" s="14">
        <v>16.8</v>
      </c>
      <c r="D16" s="14">
        <v>18.2</v>
      </c>
      <c r="E16" s="14">
        <v>14.1</v>
      </c>
      <c r="F16" s="14">
        <v>13.2</v>
      </c>
      <c r="G16" s="14">
        <v>13.9</v>
      </c>
      <c r="H16" s="14">
        <v>14.1</v>
      </c>
      <c r="I16" s="136">
        <v>6.5</v>
      </c>
      <c r="J16" s="14">
        <v>7.1</v>
      </c>
      <c r="K16" s="14">
        <v>6.9</v>
      </c>
      <c r="L16" s="14">
        <v>6.8</v>
      </c>
      <c r="M16" s="14">
        <v>5.8</v>
      </c>
      <c r="N16" s="14">
        <v>5</v>
      </c>
      <c r="O16" s="14">
        <v>5.5</v>
      </c>
      <c r="P16" s="136">
        <v>16.600000000000001</v>
      </c>
      <c r="Q16" s="14">
        <v>18.600000000000001</v>
      </c>
      <c r="R16" s="14">
        <v>18.7</v>
      </c>
      <c r="S16" s="14">
        <v>17.2</v>
      </c>
      <c r="T16" s="14">
        <v>14.5</v>
      </c>
      <c r="U16" s="14">
        <v>13.5</v>
      </c>
      <c r="V16" s="14">
        <v>14.6</v>
      </c>
      <c r="W16" s="136">
        <v>0.1</v>
      </c>
      <c r="X16" s="14">
        <v>0.1</v>
      </c>
      <c r="Y16" s="14">
        <v>0.1</v>
      </c>
      <c r="Z16" s="14">
        <v>0.1</v>
      </c>
      <c r="AA16" s="14">
        <v>0.1</v>
      </c>
      <c r="AB16" s="14">
        <v>0.1</v>
      </c>
      <c r="AC16" s="14">
        <v>0.1</v>
      </c>
      <c r="AD16" s="136">
        <v>0</v>
      </c>
      <c r="AE16" s="14">
        <v>0.1</v>
      </c>
      <c r="AF16" s="14">
        <v>0.2</v>
      </c>
      <c r="AG16" s="14">
        <v>0.2</v>
      </c>
      <c r="AH16" s="14">
        <v>0.1</v>
      </c>
      <c r="AI16" s="14">
        <v>0.1</v>
      </c>
      <c r="AJ16" s="14">
        <v>0.1</v>
      </c>
      <c r="AK16" s="136">
        <v>57</v>
      </c>
      <c r="AL16" s="14">
        <v>60.3</v>
      </c>
      <c r="AM16" s="14">
        <v>59.5</v>
      </c>
      <c r="AN16" s="14">
        <v>55.2</v>
      </c>
      <c r="AO16" s="14">
        <v>50.8</v>
      </c>
      <c r="AP16" s="14">
        <v>48.6</v>
      </c>
      <c r="AQ16" s="137">
        <v>57.7</v>
      </c>
    </row>
    <row r="17" spans="1:43" x14ac:dyDescent="0.25">
      <c r="A17" s="13" t="s">
        <v>11</v>
      </c>
      <c r="B17" s="136">
        <v>0.1</v>
      </c>
      <c r="C17" s="14">
        <v>0.2</v>
      </c>
      <c r="D17" s="14">
        <v>0.2</v>
      </c>
      <c r="E17" s="14">
        <v>0.2</v>
      </c>
      <c r="F17" s="14">
        <v>0.2</v>
      </c>
      <c r="G17" s="14">
        <v>0.2</v>
      </c>
      <c r="H17" s="14">
        <v>0.2</v>
      </c>
      <c r="I17" s="136">
        <v>0.2</v>
      </c>
      <c r="J17" s="14">
        <v>0.2</v>
      </c>
      <c r="K17" s="14">
        <v>0.2</v>
      </c>
      <c r="L17" s="14">
        <v>0.4</v>
      </c>
      <c r="M17" s="14">
        <v>0.4</v>
      </c>
      <c r="N17" s="14">
        <v>0.4</v>
      </c>
      <c r="O17" s="14">
        <v>0.4</v>
      </c>
      <c r="P17" s="136">
        <v>0.7</v>
      </c>
      <c r="Q17" s="14">
        <v>0.7</v>
      </c>
      <c r="R17" s="14">
        <v>0.9</v>
      </c>
      <c r="S17" s="14">
        <v>1.1000000000000001</v>
      </c>
      <c r="T17" s="14">
        <v>1</v>
      </c>
      <c r="U17" s="14">
        <v>1.1000000000000001</v>
      </c>
      <c r="V17" s="14">
        <v>1.1000000000000001</v>
      </c>
      <c r="W17" s="136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36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36">
        <v>1.5</v>
      </c>
      <c r="AL17" s="14">
        <v>1.4</v>
      </c>
      <c r="AM17" s="14">
        <v>1.5</v>
      </c>
      <c r="AN17" s="14">
        <v>1.9</v>
      </c>
      <c r="AO17" s="14">
        <v>1.9</v>
      </c>
      <c r="AP17" s="14">
        <v>2.2000000000000002</v>
      </c>
      <c r="AQ17" s="137">
        <v>2.2000000000000002</v>
      </c>
    </row>
    <row r="18" spans="1:43" x14ac:dyDescent="0.25">
      <c r="A18" s="13" t="s">
        <v>12</v>
      </c>
      <c r="B18" s="136">
        <v>35.1</v>
      </c>
      <c r="C18" s="14">
        <v>38.700000000000003</v>
      </c>
      <c r="D18" s="14">
        <v>38.6</v>
      </c>
      <c r="E18" s="14">
        <v>38.4</v>
      </c>
      <c r="F18" s="14">
        <v>36.5</v>
      </c>
      <c r="G18" s="14">
        <v>37.200000000000003</v>
      </c>
      <c r="H18" s="14">
        <v>36.200000000000003</v>
      </c>
      <c r="I18" s="136">
        <v>13</v>
      </c>
      <c r="J18" s="14">
        <v>12.7</v>
      </c>
      <c r="K18" s="14">
        <v>12.7</v>
      </c>
      <c r="L18" s="14">
        <v>12.5</v>
      </c>
      <c r="M18" s="14">
        <v>11.9</v>
      </c>
      <c r="N18" s="14">
        <v>11.6</v>
      </c>
      <c r="O18" s="14">
        <v>12.3</v>
      </c>
      <c r="P18" s="136">
        <v>28.2</v>
      </c>
      <c r="Q18" s="14">
        <v>27.3</v>
      </c>
      <c r="R18" s="14">
        <v>27.4</v>
      </c>
      <c r="S18" s="14">
        <v>27</v>
      </c>
      <c r="T18" s="14">
        <v>25.4</v>
      </c>
      <c r="U18" s="14">
        <v>25.2</v>
      </c>
      <c r="V18" s="14">
        <v>27</v>
      </c>
      <c r="W18" s="136">
        <v>0.2</v>
      </c>
      <c r="X18" s="14">
        <v>0.2</v>
      </c>
      <c r="Y18" s="14">
        <v>0.2</v>
      </c>
      <c r="Z18" s="14">
        <v>0.2</v>
      </c>
      <c r="AA18" s="14">
        <v>0.2</v>
      </c>
      <c r="AB18" s="14">
        <v>0.2</v>
      </c>
      <c r="AC18" s="14">
        <v>0.2</v>
      </c>
      <c r="AD18" s="136">
        <v>0.2</v>
      </c>
      <c r="AE18" s="14">
        <v>0.2</v>
      </c>
      <c r="AF18" s="14">
        <v>0.2</v>
      </c>
      <c r="AG18" s="14">
        <v>0.5</v>
      </c>
      <c r="AH18" s="14">
        <v>0.5</v>
      </c>
      <c r="AI18" s="14">
        <v>0.5</v>
      </c>
      <c r="AJ18" s="14">
        <v>0.5</v>
      </c>
      <c r="AK18" s="136">
        <v>76.599999999999994</v>
      </c>
      <c r="AL18" s="14">
        <v>73.8</v>
      </c>
      <c r="AM18" s="14">
        <v>73.900000000000006</v>
      </c>
      <c r="AN18" s="14">
        <v>74.2</v>
      </c>
      <c r="AO18" s="14">
        <v>69.3</v>
      </c>
      <c r="AP18" s="14">
        <v>69.2</v>
      </c>
      <c r="AQ18" s="137">
        <v>86.6</v>
      </c>
    </row>
    <row r="19" spans="1:43" x14ac:dyDescent="0.25">
      <c r="A19" s="13" t="s">
        <v>13</v>
      </c>
      <c r="B19" s="136">
        <v>120.2</v>
      </c>
      <c r="C19" s="14">
        <v>137.30000000000001</v>
      </c>
      <c r="D19" s="14">
        <v>139.69999999999999</v>
      </c>
      <c r="E19" s="14">
        <v>117.5</v>
      </c>
      <c r="F19" s="14">
        <v>105</v>
      </c>
      <c r="G19" s="14">
        <v>107.5</v>
      </c>
      <c r="H19" s="14">
        <v>99.5</v>
      </c>
      <c r="I19" s="136">
        <v>41.3</v>
      </c>
      <c r="J19" s="14">
        <v>42</v>
      </c>
      <c r="K19" s="14">
        <v>42.7</v>
      </c>
      <c r="L19" s="14">
        <v>36.700000000000003</v>
      </c>
      <c r="M19" s="14">
        <v>27.9</v>
      </c>
      <c r="N19" s="14">
        <v>28.4</v>
      </c>
      <c r="O19" s="14">
        <v>28.6</v>
      </c>
      <c r="P19" s="136">
        <v>95.3</v>
      </c>
      <c r="Q19" s="14">
        <v>96.3</v>
      </c>
      <c r="R19" s="14">
        <v>97.9</v>
      </c>
      <c r="S19" s="14">
        <v>83.4</v>
      </c>
      <c r="T19" s="14">
        <v>63</v>
      </c>
      <c r="U19" s="14">
        <v>63</v>
      </c>
      <c r="V19" s="14">
        <v>63.8</v>
      </c>
      <c r="W19" s="136">
        <v>0.3</v>
      </c>
      <c r="X19" s="14">
        <v>0.3</v>
      </c>
      <c r="Y19" s="14">
        <v>0.3</v>
      </c>
      <c r="Z19" s="14">
        <v>0.3</v>
      </c>
      <c r="AA19" s="14">
        <v>0.2</v>
      </c>
      <c r="AB19" s="14">
        <v>0.2</v>
      </c>
      <c r="AC19" s="14">
        <v>0.3</v>
      </c>
      <c r="AD19" s="136">
        <v>0.3</v>
      </c>
      <c r="AE19" s="14">
        <v>0.4</v>
      </c>
      <c r="AF19" s="14">
        <v>0.5</v>
      </c>
      <c r="AG19" s="14">
        <v>0.4</v>
      </c>
      <c r="AH19" s="14">
        <v>0.4</v>
      </c>
      <c r="AI19" s="14">
        <v>0.4</v>
      </c>
      <c r="AJ19" s="14">
        <v>0.3</v>
      </c>
      <c r="AK19" s="136">
        <v>104.7</v>
      </c>
      <c r="AL19" s="14">
        <v>103.6</v>
      </c>
      <c r="AM19" s="14">
        <v>105.1</v>
      </c>
      <c r="AN19" s="14">
        <v>86.9</v>
      </c>
      <c r="AO19" s="14">
        <v>77.8</v>
      </c>
      <c r="AP19" s="14">
        <v>83.7</v>
      </c>
      <c r="AQ19" s="137">
        <v>87.6</v>
      </c>
    </row>
    <row r="20" spans="1:43" x14ac:dyDescent="0.25">
      <c r="A20" s="13" t="s">
        <v>14</v>
      </c>
      <c r="B20" s="136">
        <v>11.1</v>
      </c>
      <c r="C20" s="14">
        <v>11.1</v>
      </c>
      <c r="D20" s="14">
        <v>11.2</v>
      </c>
      <c r="E20" s="14">
        <v>11.1</v>
      </c>
      <c r="F20" s="14">
        <v>10.199999999999999</v>
      </c>
      <c r="G20" s="14">
        <v>10</v>
      </c>
      <c r="H20" s="14">
        <v>10.4</v>
      </c>
      <c r="I20" s="136">
        <v>8.4</v>
      </c>
      <c r="J20" s="14">
        <v>8.6999999999999993</v>
      </c>
      <c r="K20" s="14">
        <v>8.6</v>
      </c>
      <c r="L20" s="14">
        <v>8.5</v>
      </c>
      <c r="M20" s="14">
        <v>7.8</v>
      </c>
      <c r="N20" s="14">
        <v>7.7</v>
      </c>
      <c r="O20" s="14">
        <v>7.6</v>
      </c>
      <c r="P20" s="136">
        <v>18.5</v>
      </c>
      <c r="Q20" s="14">
        <v>19.2</v>
      </c>
      <c r="R20" s="14">
        <v>19.100000000000001</v>
      </c>
      <c r="S20" s="14">
        <v>18.7</v>
      </c>
      <c r="T20" s="14">
        <v>17</v>
      </c>
      <c r="U20" s="14">
        <v>17</v>
      </c>
      <c r="V20" s="14">
        <v>17</v>
      </c>
      <c r="W20" s="136">
        <v>0.1</v>
      </c>
      <c r="X20" s="14">
        <v>0.1</v>
      </c>
      <c r="Y20" s="14">
        <v>0.1</v>
      </c>
      <c r="Z20" s="14">
        <v>0.1</v>
      </c>
      <c r="AA20" s="14">
        <v>0.1</v>
      </c>
      <c r="AB20" s="14">
        <v>0.1</v>
      </c>
      <c r="AC20" s="14">
        <v>0.1</v>
      </c>
      <c r="AD20" s="136">
        <v>0</v>
      </c>
      <c r="AE20" s="14">
        <v>0</v>
      </c>
      <c r="AF20" s="14">
        <v>0</v>
      </c>
      <c r="AG20" s="14">
        <v>0.1</v>
      </c>
      <c r="AH20" s="14">
        <v>0.1</v>
      </c>
      <c r="AI20" s="14">
        <v>0.1</v>
      </c>
      <c r="AJ20" s="14">
        <v>0.1</v>
      </c>
      <c r="AK20" s="136">
        <v>28.6</v>
      </c>
      <c r="AL20" s="14">
        <v>30.1</v>
      </c>
      <c r="AM20" s="14">
        <v>28.9</v>
      </c>
      <c r="AN20" s="14">
        <v>28.9</v>
      </c>
      <c r="AO20" s="14">
        <v>25.6</v>
      </c>
      <c r="AP20" s="14">
        <v>27.2</v>
      </c>
      <c r="AQ20" s="137">
        <v>27.9</v>
      </c>
    </row>
    <row r="21" spans="1:43" x14ac:dyDescent="0.25">
      <c r="A21" s="13" t="s">
        <v>15</v>
      </c>
      <c r="B21" s="136">
        <v>12.9</v>
      </c>
      <c r="C21" s="14">
        <v>12.9</v>
      </c>
      <c r="D21" s="14">
        <v>12.9</v>
      </c>
      <c r="E21" s="14">
        <v>7.7</v>
      </c>
      <c r="F21" s="14">
        <v>6.6</v>
      </c>
      <c r="G21" s="14">
        <v>6.6</v>
      </c>
      <c r="H21" s="14">
        <v>6.7</v>
      </c>
      <c r="I21" s="136">
        <v>11.2</v>
      </c>
      <c r="J21" s="14">
        <v>11.1</v>
      </c>
      <c r="K21" s="14">
        <v>11.4</v>
      </c>
      <c r="L21" s="14">
        <v>8.3000000000000007</v>
      </c>
      <c r="M21" s="14">
        <v>8.1999999999999993</v>
      </c>
      <c r="N21" s="14">
        <v>6.7</v>
      </c>
      <c r="O21" s="14">
        <v>7.2</v>
      </c>
      <c r="P21" s="136">
        <v>24</v>
      </c>
      <c r="Q21" s="14">
        <v>23.8</v>
      </c>
      <c r="R21" s="14">
        <v>24</v>
      </c>
      <c r="S21" s="14">
        <v>16.899999999999999</v>
      </c>
      <c r="T21" s="14">
        <v>15</v>
      </c>
      <c r="U21" s="14">
        <v>13.6</v>
      </c>
      <c r="V21" s="14">
        <v>14.1</v>
      </c>
      <c r="W21" s="136">
        <v>0.1</v>
      </c>
      <c r="X21" s="14">
        <v>0.1</v>
      </c>
      <c r="Y21" s="14">
        <v>0.1</v>
      </c>
      <c r="Z21" s="14">
        <v>0.1</v>
      </c>
      <c r="AA21" s="14">
        <v>0.1</v>
      </c>
      <c r="AB21" s="14">
        <v>0.1</v>
      </c>
      <c r="AC21" s="14">
        <v>0.1</v>
      </c>
      <c r="AD21" s="136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36">
        <v>39.700000000000003</v>
      </c>
      <c r="AL21" s="14">
        <v>39.6</v>
      </c>
      <c r="AM21" s="14">
        <v>39.5</v>
      </c>
      <c r="AN21" s="14">
        <v>25.7</v>
      </c>
      <c r="AO21" s="14">
        <v>22.8</v>
      </c>
      <c r="AP21" s="14">
        <v>22.4</v>
      </c>
      <c r="AQ21" s="137">
        <v>24.5</v>
      </c>
    </row>
    <row r="22" spans="1:43" x14ac:dyDescent="0.25">
      <c r="A22" s="13" t="s">
        <v>16</v>
      </c>
      <c r="B22" s="136">
        <v>83.5</v>
      </c>
      <c r="C22" s="14">
        <v>75.5</v>
      </c>
      <c r="D22" s="14">
        <v>79.7</v>
      </c>
      <c r="E22" s="14">
        <v>78.3</v>
      </c>
      <c r="F22" s="14">
        <v>83</v>
      </c>
      <c r="G22" s="14">
        <v>78.7</v>
      </c>
      <c r="H22" s="14">
        <v>71.400000000000006</v>
      </c>
      <c r="I22" s="136">
        <v>29.2</v>
      </c>
      <c r="J22" s="14">
        <v>23.4</v>
      </c>
      <c r="K22" s="14">
        <v>25.1</v>
      </c>
      <c r="L22" s="14">
        <v>24.2</v>
      </c>
      <c r="M22" s="14">
        <v>25.4</v>
      </c>
      <c r="N22" s="14">
        <v>23.9</v>
      </c>
      <c r="O22" s="14">
        <v>24.6</v>
      </c>
      <c r="P22" s="136">
        <v>65.099999999999994</v>
      </c>
      <c r="Q22" s="14">
        <v>54.1</v>
      </c>
      <c r="R22" s="14">
        <v>57.8</v>
      </c>
      <c r="S22" s="14">
        <v>55.3</v>
      </c>
      <c r="T22" s="14">
        <v>57.7</v>
      </c>
      <c r="U22" s="14">
        <v>55</v>
      </c>
      <c r="V22" s="14">
        <v>56</v>
      </c>
      <c r="W22" s="136">
        <v>0.2</v>
      </c>
      <c r="X22" s="14">
        <v>0.2</v>
      </c>
      <c r="Y22" s="14">
        <v>0.2</v>
      </c>
      <c r="Z22" s="14">
        <v>0.2</v>
      </c>
      <c r="AA22" s="14">
        <v>0.2</v>
      </c>
      <c r="AB22" s="14">
        <v>0.2</v>
      </c>
      <c r="AC22" s="14">
        <v>0.2</v>
      </c>
      <c r="AD22" s="136">
        <v>0.3</v>
      </c>
      <c r="AE22" s="14">
        <v>0.3</v>
      </c>
      <c r="AF22" s="14">
        <v>0.3</v>
      </c>
      <c r="AG22" s="14">
        <v>0.3</v>
      </c>
      <c r="AH22" s="14">
        <v>0.3</v>
      </c>
      <c r="AI22" s="14">
        <v>0.2</v>
      </c>
      <c r="AJ22" s="14">
        <v>0.3</v>
      </c>
      <c r="AK22" s="136">
        <v>73.8</v>
      </c>
      <c r="AL22" s="14">
        <v>60.2</v>
      </c>
      <c r="AM22" s="14">
        <v>63.8</v>
      </c>
      <c r="AN22" s="14">
        <v>61.2</v>
      </c>
      <c r="AO22" s="14">
        <v>65.5</v>
      </c>
      <c r="AP22" s="14">
        <v>64.3</v>
      </c>
      <c r="AQ22" s="137">
        <v>66.5</v>
      </c>
    </row>
    <row r="23" spans="1:43" x14ac:dyDescent="0.25">
      <c r="A23" s="13" t="s">
        <v>17</v>
      </c>
      <c r="B23" s="136">
        <v>13</v>
      </c>
      <c r="C23" s="14">
        <v>14.7</v>
      </c>
      <c r="D23" s="14">
        <v>15.6</v>
      </c>
      <c r="E23" s="14">
        <v>15.4</v>
      </c>
      <c r="F23" s="14">
        <v>16.7</v>
      </c>
      <c r="G23" s="14">
        <v>16.7</v>
      </c>
      <c r="H23" s="14">
        <v>16.7</v>
      </c>
      <c r="I23" s="136">
        <v>10.8</v>
      </c>
      <c r="J23" s="14">
        <v>11.2</v>
      </c>
      <c r="K23" s="14">
        <v>11.1</v>
      </c>
      <c r="L23" s="14">
        <v>7.3</v>
      </c>
      <c r="M23" s="14">
        <v>7.3</v>
      </c>
      <c r="N23" s="14">
        <v>5.5</v>
      </c>
      <c r="O23" s="14">
        <v>5.7</v>
      </c>
      <c r="P23" s="136">
        <v>20.8</v>
      </c>
      <c r="Q23" s="14">
        <v>21.6</v>
      </c>
      <c r="R23" s="14">
        <v>21.3</v>
      </c>
      <c r="S23" s="14">
        <v>14.4</v>
      </c>
      <c r="T23" s="14">
        <v>14.9</v>
      </c>
      <c r="U23" s="14">
        <v>12.2</v>
      </c>
      <c r="V23" s="14">
        <v>12.5</v>
      </c>
      <c r="W23" s="136">
        <v>0</v>
      </c>
      <c r="X23" s="14">
        <v>0</v>
      </c>
      <c r="Y23" s="14">
        <v>0.1</v>
      </c>
      <c r="Z23" s="14">
        <v>0.1</v>
      </c>
      <c r="AA23" s="14">
        <v>0</v>
      </c>
      <c r="AB23" s="14">
        <v>0</v>
      </c>
      <c r="AC23" s="14">
        <v>0</v>
      </c>
      <c r="AD23" s="136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36">
        <v>30.7</v>
      </c>
      <c r="AL23" s="14">
        <v>33.1</v>
      </c>
      <c r="AM23" s="14">
        <v>34</v>
      </c>
      <c r="AN23" s="14">
        <v>33.1</v>
      </c>
      <c r="AO23" s="14">
        <v>37.299999999999997</v>
      </c>
      <c r="AP23" s="14">
        <v>30.3</v>
      </c>
      <c r="AQ23" s="137">
        <v>35.700000000000003</v>
      </c>
    </row>
    <row r="24" spans="1:43" x14ac:dyDescent="0.25">
      <c r="A24" s="13" t="s">
        <v>18</v>
      </c>
      <c r="B24" s="136">
        <v>1.7</v>
      </c>
      <c r="C24" s="14">
        <v>1.1000000000000001</v>
      </c>
      <c r="D24" s="14">
        <v>1.1000000000000001</v>
      </c>
      <c r="E24" s="14">
        <v>1.1000000000000001</v>
      </c>
      <c r="F24" s="14">
        <v>1.1000000000000001</v>
      </c>
      <c r="G24" s="14">
        <v>1.1000000000000001</v>
      </c>
      <c r="H24" s="14">
        <v>1.1000000000000001</v>
      </c>
      <c r="I24" s="136">
        <v>1.7</v>
      </c>
      <c r="J24" s="14">
        <v>1.6</v>
      </c>
      <c r="K24" s="14">
        <v>1.6</v>
      </c>
      <c r="L24" s="14">
        <v>1.5</v>
      </c>
      <c r="M24" s="14">
        <v>1.5</v>
      </c>
      <c r="N24" s="14">
        <v>1.5</v>
      </c>
      <c r="O24" s="14">
        <v>1.5</v>
      </c>
      <c r="P24" s="136">
        <v>3.9</v>
      </c>
      <c r="Q24" s="14">
        <v>3.7</v>
      </c>
      <c r="R24" s="14">
        <v>3.7</v>
      </c>
      <c r="S24" s="14">
        <v>3.5</v>
      </c>
      <c r="T24" s="14">
        <v>3.5</v>
      </c>
      <c r="U24" s="14">
        <v>3.4</v>
      </c>
      <c r="V24" s="14">
        <v>3.4</v>
      </c>
      <c r="W24" s="136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36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36">
        <v>6.9</v>
      </c>
      <c r="AL24" s="14">
        <v>6.4</v>
      </c>
      <c r="AM24" s="14">
        <v>6.4</v>
      </c>
      <c r="AN24" s="14">
        <v>4.9000000000000004</v>
      </c>
      <c r="AO24" s="14">
        <v>4.8</v>
      </c>
      <c r="AP24" s="14">
        <v>4.7</v>
      </c>
      <c r="AQ24" s="137">
        <v>4.7</v>
      </c>
    </row>
    <row r="25" spans="1:43" x14ac:dyDescent="0.25">
      <c r="A25" s="13" t="s">
        <v>19</v>
      </c>
      <c r="B25" s="136">
        <v>5.3</v>
      </c>
      <c r="C25" s="14">
        <v>3.9</v>
      </c>
      <c r="D25" s="14">
        <v>4.5</v>
      </c>
      <c r="E25" s="14">
        <v>6.5</v>
      </c>
      <c r="F25" s="14">
        <v>4.3</v>
      </c>
      <c r="G25" s="14">
        <v>2.1</v>
      </c>
      <c r="H25" s="14">
        <v>1</v>
      </c>
      <c r="I25" s="136">
        <v>7.4</v>
      </c>
      <c r="J25" s="14">
        <v>4.4000000000000004</v>
      </c>
      <c r="K25" s="14">
        <v>4.4000000000000004</v>
      </c>
      <c r="L25" s="14">
        <v>4.4000000000000004</v>
      </c>
      <c r="M25" s="14">
        <v>4.2</v>
      </c>
      <c r="N25" s="14">
        <v>2.2999999999999998</v>
      </c>
      <c r="O25" s="14">
        <v>2.2000000000000002</v>
      </c>
      <c r="P25" s="136">
        <v>14</v>
      </c>
      <c r="Q25" s="14">
        <v>8.5</v>
      </c>
      <c r="R25" s="14">
        <v>8.6999999999999993</v>
      </c>
      <c r="S25" s="14">
        <v>8.6</v>
      </c>
      <c r="T25" s="14">
        <v>7.7</v>
      </c>
      <c r="U25" s="14">
        <v>4.7</v>
      </c>
      <c r="V25" s="14">
        <v>3.9</v>
      </c>
      <c r="W25" s="136">
        <v>0.1</v>
      </c>
      <c r="X25" s="14">
        <v>0.1</v>
      </c>
      <c r="Y25" s="14">
        <v>0.1</v>
      </c>
      <c r="Z25" s="14">
        <v>0.1</v>
      </c>
      <c r="AA25" s="14">
        <v>0.1</v>
      </c>
      <c r="AB25" s="14">
        <v>0</v>
      </c>
      <c r="AC25" s="14">
        <v>0</v>
      </c>
      <c r="AD25" s="136">
        <v>0.1</v>
      </c>
      <c r="AE25" s="14">
        <v>0.1</v>
      </c>
      <c r="AF25" s="14">
        <v>0.1</v>
      </c>
      <c r="AG25" s="14">
        <v>0</v>
      </c>
      <c r="AH25" s="14">
        <v>0</v>
      </c>
      <c r="AI25" s="14">
        <v>0</v>
      </c>
      <c r="AJ25" s="14">
        <v>0</v>
      </c>
      <c r="AK25" s="136">
        <v>20.6</v>
      </c>
      <c r="AL25" s="14">
        <v>20</v>
      </c>
      <c r="AM25" s="14">
        <v>21.6</v>
      </c>
      <c r="AN25" s="14">
        <v>21.2</v>
      </c>
      <c r="AO25" s="14">
        <v>19.899999999999999</v>
      </c>
      <c r="AP25" s="14">
        <v>15.1</v>
      </c>
      <c r="AQ25" s="137">
        <v>11.2</v>
      </c>
    </row>
    <row r="26" spans="1:43" x14ac:dyDescent="0.25">
      <c r="A26" s="13" t="s">
        <v>20</v>
      </c>
      <c r="B26" s="136">
        <v>0.7</v>
      </c>
      <c r="C26" s="14">
        <v>0.6</v>
      </c>
      <c r="D26" s="14">
        <v>0.6</v>
      </c>
      <c r="E26" s="14">
        <v>0.6</v>
      </c>
      <c r="F26" s="14">
        <v>0.6</v>
      </c>
      <c r="G26" s="14">
        <v>0.6</v>
      </c>
      <c r="H26" s="14">
        <v>0.6</v>
      </c>
      <c r="I26" s="136">
        <v>2.2999999999999998</v>
      </c>
      <c r="J26" s="14">
        <v>2.1</v>
      </c>
      <c r="K26" s="14">
        <v>2</v>
      </c>
      <c r="L26" s="14">
        <v>2</v>
      </c>
      <c r="M26" s="14">
        <v>1.9</v>
      </c>
      <c r="N26" s="14">
        <v>2</v>
      </c>
      <c r="O26" s="14">
        <v>2.1</v>
      </c>
      <c r="P26" s="136">
        <v>5</v>
      </c>
      <c r="Q26" s="14">
        <v>4.4000000000000004</v>
      </c>
      <c r="R26" s="14">
        <v>4.0999999999999996</v>
      </c>
      <c r="S26" s="14">
        <v>4.0999999999999996</v>
      </c>
      <c r="T26" s="14">
        <v>3.9</v>
      </c>
      <c r="U26" s="14">
        <v>4</v>
      </c>
      <c r="V26" s="14">
        <v>4.5</v>
      </c>
      <c r="W26" s="136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36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36">
        <v>14.4</v>
      </c>
      <c r="AL26" s="14">
        <v>13.7</v>
      </c>
      <c r="AM26" s="14">
        <v>13.2</v>
      </c>
      <c r="AN26" s="14">
        <v>12.4</v>
      </c>
      <c r="AO26" s="14">
        <v>11.2</v>
      </c>
      <c r="AP26" s="14">
        <v>11.7</v>
      </c>
      <c r="AQ26" s="137">
        <v>14.9</v>
      </c>
    </row>
    <row r="27" spans="1:43" x14ac:dyDescent="0.25">
      <c r="A27" s="13" t="s">
        <v>21</v>
      </c>
      <c r="B27" s="136">
        <v>70.8</v>
      </c>
      <c r="C27" s="14">
        <v>66.8</v>
      </c>
      <c r="D27" s="14">
        <v>71.099999999999994</v>
      </c>
      <c r="E27" s="14">
        <v>68.599999999999994</v>
      </c>
      <c r="F27" s="14">
        <v>67.400000000000006</v>
      </c>
      <c r="G27" s="14">
        <v>59.7</v>
      </c>
      <c r="H27" s="14">
        <v>58.3</v>
      </c>
      <c r="I27" s="136">
        <v>22.5</v>
      </c>
      <c r="J27" s="14">
        <v>20.8</v>
      </c>
      <c r="K27" s="14">
        <v>21.5</v>
      </c>
      <c r="L27" s="14">
        <v>21</v>
      </c>
      <c r="M27" s="14">
        <v>20.100000000000001</v>
      </c>
      <c r="N27" s="14">
        <v>17.899999999999999</v>
      </c>
      <c r="O27" s="14">
        <v>17.5</v>
      </c>
      <c r="P27" s="136">
        <v>50.9</v>
      </c>
      <c r="Q27" s="14">
        <v>47.5</v>
      </c>
      <c r="R27" s="14">
        <v>48.7</v>
      </c>
      <c r="S27" s="14">
        <v>47.3</v>
      </c>
      <c r="T27" s="14">
        <v>44.1</v>
      </c>
      <c r="U27" s="14">
        <v>40.200000000000003</v>
      </c>
      <c r="V27" s="14">
        <v>37.700000000000003</v>
      </c>
      <c r="W27" s="136">
        <v>0.1</v>
      </c>
      <c r="X27" s="14">
        <v>0.1</v>
      </c>
      <c r="Y27" s="14">
        <v>0.1</v>
      </c>
      <c r="Z27" s="14">
        <v>0.1</v>
      </c>
      <c r="AA27" s="14">
        <v>0.1</v>
      </c>
      <c r="AB27" s="14">
        <v>0.1</v>
      </c>
      <c r="AC27" s="14">
        <v>0.1</v>
      </c>
      <c r="AD27" s="136">
        <v>0.7</v>
      </c>
      <c r="AE27" s="14">
        <v>0.7</v>
      </c>
      <c r="AF27" s="14">
        <v>1.3</v>
      </c>
      <c r="AG27" s="14">
        <v>1.3</v>
      </c>
      <c r="AH27" s="14">
        <v>1.4</v>
      </c>
      <c r="AI27" s="14">
        <v>1.1000000000000001</v>
      </c>
      <c r="AJ27" s="14">
        <v>1.1000000000000001</v>
      </c>
      <c r="AK27" s="136">
        <v>59.7</v>
      </c>
      <c r="AL27" s="14">
        <v>60.8</v>
      </c>
      <c r="AM27" s="14">
        <v>60.9</v>
      </c>
      <c r="AN27" s="14">
        <v>59.8</v>
      </c>
      <c r="AO27" s="14">
        <v>57.7</v>
      </c>
      <c r="AP27" s="14">
        <v>61.5</v>
      </c>
      <c r="AQ27" s="137">
        <v>62.2</v>
      </c>
    </row>
    <row r="28" spans="1:43" x14ac:dyDescent="0.25">
      <c r="A28" s="13" t="s">
        <v>22</v>
      </c>
      <c r="B28" s="136">
        <v>17.5</v>
      </c>
      <c r="C28" s="14">
        <v>17.7</v>
      </c>
      <c r="D28" s="14">
        <v>17.7</v>
      </c>
      <c r="E28" s="14">
        <v>13.4</v>
      </c>
      <c r="F28" s="14">
        <v>13.3</v>
      </c>
      <c r="G28" s="14">
        <v>12.9</v>
      </c>
      <c r="H28" s="14">
        <v>17.5</v>
      </c>
      <c r="I28" s="136">
        <v>10.8</v>
      </c>
      <c r="J28" s="14">
        <v>10.8</v>
      </c>
      <c r="K28" s="14">
        <v>10.7</v>
      </c>
      <c r="L28" s="14">
        <v>9.6999999999999993</v>
      </c>
      <c r="M28" s="14">
        <v>9.4</v>
      </c>
      <c r="N28" s="14">
        <v>9.1999999999999993</v>
      </c>
      <c r="O28" s="14">
        <v>9</v>
      </c>
      <c r="P28" s="136">
        <v>24.4</v>
      </c>
      <c r="Q28" s="14">
        <v>24.3</v>
      </c>
      <c r="R28" s="14">
        <v>24</v>
      </c>
      <c r="S28" s="14">
        <v>21.7</v>
      </c>
      <c r="T28" s="14">
        <v>21.5</v>
      </c>
      <c r="U28" s="14">
        <v>21.2</v>
      </c>
      <c r="V28" s="14">
        <v>21.5</v>
      </c>
      <c r="W28" s="136">
        <v>0.1</v>
      </c>
      <c r="X28" s="14">
        <v>0.1</v>
      </c>
      <c r="Y28" s="14">
        <v>0.1</v>
      </c>
      <c r="Z28" s="14">
        <v>0.1</v>
      </c>
      <c r="AA28" s="14">
        <v>0.1</v>
      </c>
      <c r="AB28" s="14">
        <v>0.1</v>
      </c>
      <c r="AC28" s="14">
        <v>0.1</v>
      </c>
      <c r="AD28" s="136">
        <v>0.1</v>
      </c>
      <c r="AE28" s="14">
        <v>0.1</v>
      </c>
      <c r="AF28" s="14">
        <v>0.1</v>
      </c>
      <c r="AG28" s="14">
        <v>0.1</v>
      </c>
      <c r="AH28" s="14">
        <v>0.1</v>
      </c>
      <c r="AI28" s="14">
        <v>0.1</v>
      </c>
      <c r="AJ28" s="14">
        <v>0.1</v>
      </c>
      <c r="AK28" s="136">
        <v>35.1</v>
      </c>
      <c r="AL28" s="14">
        <v>34.1</v>
      </c>
      <c r="AM28" s="14">
        <v>32.799999999999997</v>
      </c>
      <c r="AN28" s="14">
        <v>28.2</v>
      </c>
      <c r="AO28" s="14">
        <v>27.3</v>
      </c>
      <c r="AP28" s="14">
        <v>32</v>
      </c>
      <c r="AQ28" s="137">
        <v>32.299999999999997</v>
      </c>
    </row>
    <row r="29" spans="1:43" x14ac:dyDescent="0.25">
      <c r="A29" s="13" t="s">
        <v>23</v>
      </c>
      <c r="B29" s="136">
        <v>13.9</v>
      </c>
      <c r="C29" s="14">
        <v>14.9</v>
      </c>
      <c r="D29" s="14">
        <v>15.3</v>
      </c>
      <c r="E29" s="14">
        <v>11.7</v>
      </c>
      <c r="F29" s="14">
        <v>12.6</v>
      </c>
      <c r="G29" s="14">
        <v>10.9</v>
      </c>
      <c r="H29" s="14">
        <v>14.6</v>
      </c>
      <c r="I29" s="136">
        <v>8.6</v>
      </c>
      <c r="J29" s="14">
        <v>8.6999999999999993</v>
      </c>
      <c r="K29" s="14">
        <v>9.5</v>
      </c>
      <c r="L29" s="14">
        <v>6.3</v>
      </c>
      <c r="M29" s="14">
        <v>6.1</v>
      </c>
      <c r="N29" s="14">
        <v>6.1</v>
      </c>
      <c r="O29" s="14">
        <v>6.5</v>
      </c>
      <c r="P29" s="136">
        <v>15.2</v>
      </c>
      <c r="Q29" s="14">
        <v>17.8</v>
      </c>
      <c r="R29" s="14">
        <v>18.2</v>
      </c>
      <c r="S29" s="14">
        <v>13.7</v>
      </c>
      <c r="T29" s="14">
        <v>13.4</v>
      </c>
      <c r="U29" s="14">
        <v>12.6</v>
      </c>
      <c r="V29" s="14">
        <v>14.3</v>
      </c>
      <c r="W29" s="136">
        <v>0.1</v>
      </c>
      <c r="X29" s="14">
        <v>0.1</v>
      </c>
      <c r="Y29" s="14">
        <v>0.1</v>
      </c>
      <c r="Z29" s="14">
        <v>0.1</v>
      </c>
      <c r="AA29" s="14">
        <v>0.1</v>
      </c>
      <c r="AB29" s="14">
        <v>0.1</v>
      </c>
      <c r="AC29" s="14">
        <v>0.1</v>
      </c>
      <c r="AD29" s="136">
        <v>0</v>
      </c>
      <c r="AE29" s="14">
        <v>0</v>
      </c>
      <c r="AF29" s="14">
        <v>0</v>
      </c>
      <c r="AG29" s="14">
        <v>0.1</v>
      </c>
      <c r="AH29" s="14">
        <v>0.1</v>
      </c>
      <c r="AI29" s="14">
        <v>0.1</v>
      </c>
      <c r="AJ29" s="14">
        <v>0.1</v>
      </c>
      <c r="AK29" s="136">
        <v>28</v>
      </c>
      <c r="AL29" s="14">
        <v>32.299999999999997</v>
      </c>
      <c r="AM29" s="14">
        <v>32.1</v>
      </c>
      <c r="AN29" s="14">
        <v>29.5</v>
      </c>
      <c r="AO29" s="14">
        <v>28.2</v>
      </c>
      <c r="AP29" s="14">
        <v>28.6</v>
      </c>
      <c r="AQ29" s="137">
        <v>30</v>
      </c>
    </row>
    <row r="30" spans="1:43" x14ac:dyDescent="0.25">
      <c r="A30" s="13" t="s">
        <v>24</v>
      </c>
      <c r="B30" s="136">
        <v>75.2</v>
      </c>
      <c r="C30" s="14">
        <v>59.9</v>
      </c>
      <c r="D30" s="14">
        <v>63.7</v>
      </c>
      <c r="E30" s="14">
        <v>61.3</v>
      </c>
      <c r="F30" s="14">
        <v>52.3</v>
      </c>
      <c r="G30" s="14">
        <v>52.5</v>
      </c>
      <c r="H30" s="14">
        <v>56.5</v>
      </c>
      <c r="I30" s="136">
        <v>23.5</v>
      </c>
      <c r="J30" s="14">
        <v>14.9</v>
      </c>
      <c r="K30" s="14">
        <v>15.3</v>
      </c>
      <c r="L30" s="14">
        <v>15.3</v>
      </c>
      <c r="M30" s="14">
        <v>14</v>
      </c>
      <c r="N30" s="14">
        <v>13.5</v>
      </c>
      <c r="O30" s="14">
        <v>13.3</v>
      </c>
      <c r="P30" s="136">
        <v>53</v>
      </c>
      <c r="Q30" s="14">
        <v>33.200000000000003</v>
      </c>
      <c r="R30" s="14">
        <v>34.200000000000003</v>
      </c>
      <c r="S30" s="14">
        <v>33.6</v>
      </c>
      <c r="T30" s="14">
        <v>30.8</v>
      </c>
      <c r="U30" s="14">
        <v>29.9</v>
      </c>
      <c r="V30" s="14">
        <v>29.7</v>
      </c>
      <c r="W30" s="136">
        <v>0.2</v>
      </c>
      <c r="X30" s="14">
        <v>0.2</v>
      </c>
      <c r="Y30" s="14">
        <v>0.2</v>
      </c>
      <c r="Z30" s="14">
        <v>0.2</v>
      </c>
      <c r="AA30" s="14">
        <v>0.2</v>
      </c>
      <c r="AB30" s="14">
        <v>0.2</v>
      </c>
      <c r="AC30" s="14">
        <v>0.2</v>
      </c>
      <c r="AD30" s="136">
        <v>0.6</v>
      </c>
      <c r="AE30" s="14">
        <v>0.8</v>
      </c>
      <c r="AF30" s="14">
        <v>1.2</v>
      </c>
      <c r="AG30" s="14">
        <v>1.2</v>
      </c>
      <c r="AH30" s="14">
        <v>1.2</v>
      </c>
      <c r="AI30" s="14">
        <v>1</v>
      </c>
      <c r="AJ30" s="14">
        <v>0.9</v>
      </c>
      <c r="AK30" s="136">
        <v>70</v>
      </c>
      <c r="AL30" s="14">
        <v>64.3</v>
      </c>
      <c r="AM30" s="14">
        <v>65.2</v>
      </c>
      <c r="AN30" s="14">
        <v>65.400000000000006</v>
      </c>
      <c r="AO30" s="14">
        <v>58.7</v>
      </c>
      <c r="AP30" s="14">
        <v>62.1</v>
      </c>
      <c r="AQ30" s="137">
        <v>65.3</v>
      </c>
    </row>
    <row r="31" spans="1:43" x14ac:dyDescent="0.25">
      <c r="A31" s="13" t="s">
        <v>25</v>
      </c>
      <c r="B31" s="136">
        <v>17.600000000000001</v>
      </c>
      <c r="C31" s="14">
        <v>17.8</v>
      </c>
      <c r="D31" s="14">
        <v>17.8</v>
      </c>
      <c r="E31" s="14">
        <v>4.5</v>
      </c>
      <c r="F31" s="14">
        <v>3.9</v>
      </c>
      <c r="G31" s="14">
        <v>3.9</v>
      </c>
      <c r="H31" s="14">
        <v>3.9</v>
      </c>
      <c r="I31" s="136">
        <v>8.6</v>
      </c>
      <c r="J31" s="14">
        <v>6.6</v>
      </c>
      <c r="K31" s="14">
        <v>6.6</v>
      </c>
      <c r="L31" s="14">
        <v>4.4000000000000004</v>
      </c>
      <c r="M31" s="14">
        <v>4</v>
      </c>
      <c r="N31" s="14">
        <v>3.9</v>
      </c>
      <c r="O31" s="14">
        <v>4</v>
      </c>
      <c r="P31" s="136">
        <v>19.8</v>
      </c>
      <c r="Q31" s="14">
        <v>15.1</v>
      </c>
      <c r="R31" s="14">
        <v>15.2</v>
      </c>
      <c r="S31" s="14">
        <v>10.199999999999999</v>
      </c>
      <c r="T31" s="14">
        <v>9.1</v>
      </c>
      <c r="U31" s="14">
        <v>9</v>
      </c>
      <c r="V31" s="14">
        <v>9.1</v>
      </c>
      <c r="W31" s="136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36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36">
        <v>19.8</v>
      </c>
      <c r="AL31" s="14">
        <v>20.3</v>
      </c>
      <c r="AM31" s="14">
        <v>20.399999999999999</v>
      </c>
      <c r="AN31" s="14">
        <v>13</v>
      </c>
      <c r="AO31" s="14">
        <v>11.5</v>
      </c>
      <c r="AP31" s="14">
        <v>11.4</v>
      </c>
      <c r="AQ31" s="137">
        <v>11.5</v>
      </c>
    </row>
    <row r="32" spans="1:43" x14ac:dyDescent="0.25">
      <c r="A32" s="13" t="s">
        <v>26</v>
      </c>
      <c r="B32" s="136">
        <v>17.100000000000001</v>
      </c>
      <c r="C32" s="14">
        <v>17.100000000000001</v>
      </c>
      <c r="D32" s="14">
        <v>17.100000000000001</v>
      </c>
      <c r="E32" s="14">
        <v>14.6</v>
      </c>
      <c r="F32" s="14">
        <v>13.5</v>
      </c>
      <c r="G32" s="14">
        <v>18.7</v>
      </c>
      <c r="H32" s="14">
        <v>18.7</v>
      </c>
      <c r="I32" s="136">
        <v>8.8000000000000007</v>
      </c>
      <c r="J32" s="14">
        <v>8.6999999999999993</v>
      </c>
      <c r="K32" s="14">
        <v>8.6999999999999993</v>
      </c>
      <c r="L32" s="14">
        <v>7.3</v>
      </c>
      <c r="M32" s="14">
        <v>7.4</v>
      </c>
      <c r="N32" s="14">
        <v>7</v>
      </c>
      <c r="O32" s="14">
        <v>7.1</v>
      </c>
      <c r="P32" s="136">
        <v>19.7</v>
      </c>
      <c r="Q32" s="14">
        <v>19.600000000000001</v>
      </c>
      <c r="R32" s="14">
        <v>19.600000000000001</v>
      </c>
      <c r="S32" s="14">
        <v>16.100000000000001</v>
      </c>
      <c r="T32" s="14">
        <v>15.2</v>
      </c>
      <c r="U32" s="14">
        <v>15</v>
      </c>
      <c r="V32" s="14">
        <v>15</v>
      </c>
      <c r="W32" s="136">
        <v>0.1</v>
      </c>
      <c r="X32" s="14">
        <v>0.1</v>
      </c>
      <c r="Y32" s="14">
        <v>0.1</v>
      </c>
      <c r="Z32" s="14">
        <v>0.1</v>
      </c>
      <c r="AA32" s="14">
        <v>0.1</v>
      </c>
      <c r="AB32" s="14">
        <v>0.1</v>
      </c>
      <c r="AC32" s="14">
        <v>0.1</v>
      </c>
      <c r="AD32" s="136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36">
        <v>25.2</v>
      </c>
      <c r="AL32" s="14">
        <v>25.2</v>
      </c>
      <c r="AM32" s="14">
        <v>25.3</v>
      </c>
      <c r="AN32" s="14">
        <v>21.2</v>
      </c>
      <c r="AO32" s="14">
        <v>19.2</v>
      </c>
      <c r="AP32" s="14">
        <v>23.1</v>
      </c>
      <c r="AQ32" s="137">
        <v>24.4</v>
      </c>
    </row>
    <row r="33" spans="1:43" x14ac:dyDescent="0.25">
      <c r="A33" s="13" t="s">
        <v>27</v>
      </c>
      <c r="B33" s="136">
        <v>7.2</v>
      </c>
      <c r="C33" s="14">
        <v>4.8</v>
      </c>
      <c r="D33" s="14">
        <v>4.8</v>
      </c>
      <c r="E33" s="14">
        <v>0.6</v>
      </c>
      <c r="F33" s="14">
        <v>0.6</v>
      </c>
      <c r="G33" s="14">
        <v>0.6</v>
      </c>
      <c r="H33" s="14">
        <v>0.6</v>
      </c>
      <c r="I33" s="136">
        <v>4.5</v>
      </c>
      <c r="J33" s="14">
        <v>3.6</v>
      </c>
      <c r="K33" s="14">
        <v>3.4</v>
      </c>
      <c r="L33" s="14">
        <v>0.9</v>
      </c>
      <c r="M33" s="14">
        <v>0.8</v>
      </c>
      <c r="N33" s="14">
        <v>0.7</v>
      </c>
      <c r="O33" s="14">
        <v>0.7</v>
      </c>
      <c r="P33" s="136">
        <v>10.5</v>
      </c>
      <c r="Q33" s="14">
        <v>8.3000000000000007</v>
      </c>
      <c r="R33" s="14">
        <v>7.8</v>
      </c>
      <c r="S33" s="14">
        <v>2.2000000000000002</v>
      </c>
      <c r="T33" s="14">
        <v>1.9</v>
      </c>
      <c r="U33" s="14">
        <v>1.6</v>
      </c>
      <c r="V33" s="14">
        <v>1.2</v>
      </c>
      <c r="W33" s="136">
        <v>0.1</v>
      </c>
      <c r="X33" s="14">
        <v>0.1</v>
      </c>
      <c r="Y33" s="14">
        <v>0.1</v>
      </c>
      <c r="Z33" s="14">
        <v>0.1</v>
      </c>
      <c r="AA33" s="14">
        <v>0.1</v>
      </c>
      <c r="AB33" s="14">
        <v>0.1</v>
      </c>
      <c r="AC33" s="14">
        <v>0.1</v>
      </c>
      <c r="AD33" s="136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36">
        <v>21.3</v>
      </c>
      <c r="AL33" s="14">
        <v>19.600000000000001</v>
      </c>
      <c r="AM33" s="14">
        <v>15.3</v>
      </c>
      <c r="AN33" s="14">
        <v>14.4</v>
      </c>
      <c r="AO33" s="14">
        <v>13.5</v>
      </c>
      <c r="AP33" s="14">
        <v>10.4</v>
      </c>
      <c r="AQ33" s="137">
        <v>8.8000000000000007</v>
      </c>
    </row>
    <row r="34" spans="1:43" x14ac:dyDescent="0.25">
      <c r="A34" s="13" t="s">
        <v>28</v>
      </c>
      <c r="B34" s="136">
        <v>0.4</v>
      </c>
      <c r="C34" s="14">
        <v>0.4</v>
      </c>
      <c r="D34" s="14">
        <v>0.4</v>
      </c>
      <c r="E34" s="14">
        <v>0.4</v>
      </c>
      <c r="F34" s="14">
        <v>0.4</v>
      </c>
      <c r="G34" s="14">
        <v>0.4</v>
      </c>
      <c r="H34" s="14">
        <v>0.4</v>
      </c>
      <c r="I34" s="136">
        <v>0.3</v>
      </c>
      <c r="J34" s="14">
        <v>0.3</v>
      </c>
      <c r="K34" s="14">
        <v>0.3</v>
      </c>
      <c r="L34" s="14">
        <v>0.3</v>
      </c>
      <c r="M34" s="14">
        <v>0.3</v>
      </c>
      <c r="N34" s="14">
        <v>0.3</v>
      </c>
      <c r="O34" s="14">
        <v>0.3</v>
      </c>
      <c r="P34" s="136">
        <v>1</v>
      </c>
      <c r="Q34" s="14">
        <v>1</v>
      </c>
      <c r="R34" s="14">
        <v>1</v>
      </c>
      <c r="S34" s="14">
        <v>1</v>
      </c>
      <c r="T34" s="14">
        <v>1</v>
      </c>
      <c r="U34" s="14">
        <v>1</v>
      </c>
      <c r="V34" s="14">
        <v>1.1000000000000001</v>
      </c>
      <c r="W34" s="136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36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36">
        <v>4.9000000000000004</v>
      </c>
      <c r="AL34" s="14">
        <v>4.8</v>
      </c>
      <c r="AM34" s="14">
        <v>4.9000000000000004</v>
      </c>
      <c r="AN34" s="14">
        <v>4.8</v>
      </c>
      <c r="AO34" s="14">
        <v>4.9000000000000004</v>
      </c>
      <c r="AP34" s="14">
        <v>4.8</v>
      </c>
      <c r="AQ34" s="137">
        <v>5.8</v>
      </c>
    </row>
    <row r="35" spans="1:43" x14ac:dyDescent="0.25">
      <c r="A35" s="13" t="s">
        <v>29</v>
      </c>
      <c r="B35" s="136">
        <v>2</v>
      </c>
      <c r="C35" s="14">
        <v>2</v>
      </c>
      <c r="D35" s="14">
        <v>2.2000000000000002</v>
      </c>
      <c r="E35" s="14">
        <v>0.5</v>
      </c>
      <c r="F35" s="14">
        <v>0.5</v>
      </c>
      <c r="G35" s="14">
        <v>0.5</v>
      </c>
      <c r="H35" s="14">
        <v>0.5</v>
      </c>
      <c r="I35" s="136">
        <v>4</v>
      </c>
      <c r="J35" s="14">
        <v>3.9</v>
      </c>
      <c r="K35" s="14">
        <v>3.9</v>
      </c>
      <c r="L35" s="14">
        <v>3.2</v>
      </c>
      <c r="M35" s="14">
        <v>2.9</v>
      </c>
      <c r="N35" s="14">
        <v>3.2</v>
      </c>
      <c r="O35" s="14">
        <v>3.6</v>
      </c>
      <c r="P35" s="136">
        <v>8.4</v>
      </c>
      <c r="Q35" s="14">
        <v>8</v>
      </c>
      <c r="R35" s="14">
        <v>8.1</v>
      </c>
      <c r="S35" s="14">
        <v>6.3</v>
      </c>
      <c r="T35" s="14">
        <v>6</v>
      </c>
      <c r="U35" s="14">
        <v>6.6</v>
      </c>
      <c r="V35" s="14">
        <v>7.4</v>
      </c>
      <c r="W35" s="136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36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36">
        <v>24.6</v>
      </c>
      <c r="AL35" s="14">
        <v>22.3</v>
      </c>
      <c r="AM35" s="14">
        <v>21.9</v>
      </c>
      <c r="AN35" s="14">
        <v>18.600000000000001</v>
      </c>
      <c r="AO35" s="14">
        <v>17.7</v>
      </c>
      <c r="AP35" s="14">
        <v>22.1</v>
      </c>
      <c r="AQ35" s="137">
        <v>30.9</v>
      </c>
    </row>
    <row r="36" spans="1:43" x14ac:dyDescent="0.25">
      <c r="A36" s="13" t="s">
        <v>30</v>
      </c>
      <c r="B36" s="136">
        <v>11.5</v>
      </c>
      <c r="C36" s="14">
        <v>8.6</v>
      </c>
      <c r="D36" s="14">
        <v>8.6</v>
      </c>
      <c r="E36" s="14">
        <v>8.6</v>
      </c>
      <c r="F36" s="14">
        <v>6.2</v>
      </c>
      <c r="G36" s="14">
        <v>6.1</v>
      </c>
      <c r="H36" s="14">
        <v>6.1</v>
      </c>
      <c r="I36" s="136">
        <v>17.100000000000001</v>
      </c>
      <c r="J36" s="14">
        <v>6.8</v>
      </c>
      <c r="K36" s="14">
        <v>6.8</v>
      </c>
      <c r="L36" s="14">
        <v>7.1</v>
      </c>
      <c r="M36" s="14">
        <v>5.6</v>
      </c>
      <c r="N36" s="14">
        <v>5</v>
      </c>
      <c r="O36" s="14">
        <v>5.8</v>
      </c>
      <c r="P36" s="136">
        <v>38.6</v>
      </c>
      <c r="Q36" s="14">
        <v>15.2</v>
      </c>
      <c r="R36" s="14">
        <v>15.2</v>
      </c>
      <c r="S36" s="14">
        <v>15</v>
      </c>
      <c r="T36" s="14">
        <v>12.5</v>
      </c>
      <c r="U36" s="14">
        <v>11.4</v>
      </c>
      <c r="V36" s="14">
        <v>12.4</v>
      </c>
      <c r="W36" s="136">
        <v>0.1</v>
      </c>
      <c r="X36" s="14">
        <v>0.1</v>
      </c>
      <c r="Y36" s="14">
        <v>0.1</v>
      </c>
      <c r="Z36" s="14">
        <v>0.1</v>
      </c>
      <c r="AA36" s="14">
        <v>0</v>
      </c>
      <c r="AB36" s="14">
        <v>0</v>
      </c>
      <c r="AC36" s="14">
        <v>0</v>
      </c>
      <c r="AD36" s="136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36">
        <v>25.2</v>
      </c>
      <c r="AL36" s="14">
        <v>21.4</v>
      </c>
      <c r="AM36" s="14">
        <v>21.4</v>
      </c>
      <c r="AN36" s="14">
        <v>21.9</v>
      </c>
      <c r="AO36" s="14">
        <v>17.8</v>
      </c>
      <c r="AP36" s="14">
        <v>16.7</v>
      </c>
      <c r="AQ36" s="137">
        <v>28.2</v>
      </c>
    </row>
    <row r="37" spans="1:43" x14ac:dyDescent="0.25">
      <c r="A37" s="13" t="s">
        <v>31</v>
      </c>
      <c r="B37" s="136">
        <v>1.5</v>
      </c>
      <c r="C37" s="14">
        <v>1.5</v>
      </c>
      <c r="D37" s="14">
        <v>1.5</v>
      </c>
      <c r="E37" s="14">
        <v>1.4</v>
      </c>
      <c r="F37" s="14">
        <v>1.4</v>
      </c>
      <c r="G37" s="14">
        <v>1.4</v>
      </c>
      <c r="H37" s="14">
        <v>1.5</v>
      </c>
      <c r="I37" s="136">
        <v>9.1999999999999993</v>
      </c>
      <c r="J37" s="14">
        <v>7.7</v>
      </c>
      <c r="K37" s="14">
        <v>7.2</v>
      </c>
      <c r="L37" s="14">
        <v>5.7</v>
      </c>
      <c r="M37" s="14">
        <v>5.9</v>
      </c>
      <c r="N37" s="14">
        <v>6.5</v>
      </c>
      <c r="O37" s="14">
        <v>6.3</v>
      </c>
      <c r="P37" s="136">
        <v>16.899999999999999</v>
      </c>
      <c r="Q37" s="14">
        <v>13.9</v>
      </c>
      <c r="R37" s="14">
        <v>13.1</v>
      </c>
      <c r="S37" s="14">
        <v>10.7</v>
      </c>
      <c r="T37" s="14">
        <v>11.3</v>
      </c>
      <c r="U37" s="14">
        <v>12.3</v>
      </c>
      <c r="V37" s="14">
        <v>11.7</v>
      </c>
      <c r="W37" s="136">
        <v>0.1</v>
      </c>
      <c r="X37" s="14">
        <v>0.1</v>
      </c>
      <c r="Y37" s="14">
        <v>0.1</v>
      </c>
      <c r="Z37" s="14">
        <v>0.1</v>
      </c>
      <c r="AA37" s="14">
        <v>0.1</v>
      </c>
      <c r="AB37" s="14">
        <v>0.1</v>
      </c>
      <c r="AC37" s="14">
        <v>0.1</v>
      </c>
      <c r="AD37" s="136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36">
        <v>37.299999999999997</v>
      </c>
      <c r="AL37" s="14">
        <v>32.200000000000003</v>
      </c>
      <c r="AM37" s="14">
        <v>30.9</v>
      </c>
      <c r="AN37" s="14">
        <v>27.3</v>
      </c>
      <c r="AO37" s="14">
        <v>28.1</v>
      </c>
      <c r="AP37" s="14">
        <v>40.200000000000003</v>
      </c>
      <c r="AQ37" s="137">
        <v>42.4</v>
      </c>
    </row>
    <row r="38" spans="1:43" x14ac:dyDescent="0.25">
      <c r="A38" s="13" t="s">
        <v>32</v>
      </c>
      <c r="B38" s="136">
        <v>20.6</v>
      </c>
      <c r="C38" s="14">
        <v>29.8</v>
      </c>
      <c r="D38" s="14">
        <v>24.8</v>
      </c>
      <c r="E38" s="14">
        <v>22.2</v>
      </c>
      <c r="F38" s="14">
        <v>25.2</v>
      </c>
      <c r="G38" s="14">
        <v>13.6</v>
      </c>
      <c r="H38" s="14">
        <v>13.8</v>
      </c>
      <c r="I38" s="136">
        <v>15.8</v>
      </c>
      <c r="J38" s="14">
        <v>18.2</v>
      </c>
      <c r="K38" s="14">
        <v>15.1</v>
      </c>
      <c r="L38" s="14">
        <v>13.9</v>
      </c>
      <c r="M38" s="14">
        <v>15.4</v>
      </c>
      <c r="N38" s="14">
        <v>8.1999999999999993</v>
      </c>
      <c r="O38" s="14">
        <v>8.9</v>
      </c>
      <c r="P38" s="136">
        <v>35.299999999999997</v>
      </c>
      <c r="Q38" s="14">
        <v>40.299999999999997</v>
      </c>
      <c r="R38" s="14">
        <v>34.299999999999997</v>
      </c>
      <c r="S38" s="14">
        <v>30.3</v>
      </c>
      <c r="T38" s="14">
        <v>33.9</v>
      </c>
      <c r="U38" s="14">
        <v>15.7</v>
      </c>
      <c r="V38" s="14">
        <v>17.3</v>
      </c>
      <c r="W38" s="136">
        <v>0.1</v>
      </c>
      <c r="X38" s="14">
        <v>0.2</v>
      </c>
      <c r="Y38" s="14">
        <v>0.1</v>
      </c>
      <c r="Z38" s="14">
        <v>0.1</v>
      </c>
      <c r="AA38" s="14">
        <v>0.1</v>
      </c>
      <c r="AB38" s="14">
        <v>0.1</v>
      </c>
      <c r="AC38" s="14">
        <v>0.1</v>
      </c>
      <c r="AD38" s="136">
        <v>0.3</v>
      </c>
      <c r="AE38" s="14">
        <v>2.2000000000000002</v>
      </c>
      <c r="AF38" s="14">
        <v>1</v>
      </c>
      <c r="AG38" s="14">
        <v>0.9</v>
      </c>
      <c r="AH38" s="14">
        <v>1</v>
      </c>
      <c r="AI38" s="14">
        <v>0.8</v>
      </c>
      <c r="AJ38" s="14">
        <v>0.7</v>
      </c>
      <c r="AK38" s="136">
        <v>60</v>
      </c>
      <c r="AL38" s="14">
        <v>65.599999999999994</v>
      </c>
      <c r="AM38" s="14">
        <v>56.1</v>
      </c>
      <c r="AN38" s="14">
        <v>51.9</v>
      </c>
      <c r="AO38" s="14">
        <v>57</v>
      </c>
      <c r="AP38" s="14">
        <v>39.4</v>
      </c>
      <c r="AQ38" s="137">
        <v>53.4</v>
      </c>
    </row>
    <row r="39" spans="1:43" x14ac:dyDescent="0.25">
      <c r="A39" s="13" t="s">
        <v>33</v>
      </c>
      <c r="B39" s="136">
        <v>25.4</v>
      </c>
      <c r="C39" s="14">
        <v>17.600000000000001</v>
      </c>
      <c r="D39" s="14">
        <v>17.600000000000001</v>
      </c>
      <c r="E39" s="14">
        <v>17.2</v>
      </c>
      <c r="F39" s="14">
        <v>16.899999999999999</v>
      </c>
      <c r="G39" s="14">
        <v>16.899999999999999</v>
      </c>
      <c r="H39" s="14">
        <v>16.899999999999999</v>
      </c>
      <c r="I39" s="136">
        <v>15.8</v>
      </c>
      <c r="J39" s="14">
        <v>13.7</v>
      </c>
      <c r="K39" s="14">
        <v>13.5</v>
      </c>
      <c r="L39" s="14">
        <v>13.3</v>
      </c>
      <c r="M39" s="14">
        <v>11.9</v>
      </c>
      <c r="N39" s="14">
        <v>11.9</v>
      </c>
      <c r="O39" s="14">
        <v>11.9</v>
      </c>
      <c r="P39" s="136">
        <v>36.6</v>
      </c>
      <c r="Q39" s="14">
        <v>31.5</v>
      </c>
      <c r="R39" s="14">
        <v>31.2</v>
      </c>
      <c r="S39" s="14">
        <v>30.7</v>
      </c>
      <c r="T39" s="14">
        <v>27.2</v>
      </c>
      <c r="U39" s="14">
        <v>27.4</v>
      </c>
      <c r="V39" s="14">
        <v>27.4</v>
      </c>
      <c r="W39" s="136">
        <v>0.2</v>
      </c>
      <c r="X39" s="14">
        <v>0.2</v>
      </c>
      <c r="Y39" s="14">
        <v>0.2</v>
      </c>
      <c r="Z39" s="14">
        <v>0.2</v>
      </c>
      <c r="AA39" s="14">
        <v>0.2</v>
      </c>
      <c r="AB39" s="14">
        <v>0.2</v>
      </c>
      <c r="AC39" s="14">
        <v>0.2</v>
      </c>
      <c r="AD39" s="136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36">
        <v>28.8</v>
      </c>
      <c r="AL39" s="14">
        <v>24.2</v>
      </c>
      <c r="AM39" s="14">
        <v>24</v>
      </c>
      <c r="AN39" s="14">
        <v>23.7</v>
      </c>
      <c r="AO39" s="14">
        <v>21.1</v>
      </c>
      <c r="AP39" s="14">
        <v>21.5</v>
      </c>
      <c r="AQ39" s="137">
        <v>21.5</v>
      </c>
    </row>
    <row r="40" spans="1:43" x14ac:dyDescent="0.25">
      <c r="A40" s="13" t="s">
        <v>34</v>
      </c>
      <c r="B40" s="136">
        <v>101.4</v>
      </c>
      <c r="C40" s="14">
        <v>113.3</v>
      </c>
      <c r="D40" s="14">
        <v>115.3</v>
      </c>
      <c r="E40" s="14">
        <v>95.1</v>
      </c>
      <c r="F40" s="14">
        <v>92.4</v>
      </c>
      <c r="G40" s="14">
        <v>76</v>
      </c>
      <c r="H40" s="14">
        <v>76.3</v>
      </c>
      <c r="I40" s="136">
        <v>30.2</v>
      </c>
      <c r="J40" s="14">
        <v>29.2</v>
      </c>
      <c r="K40" s="14">
        <v>29.6</v>
      </c>
      <c r="L40" s="14">
        <v>22.8</v>
      </c>
      <c r="M40" s="14">
        <v>20.9</v>
      </c>
      <c r="N40" s="14">
        <v>20.7</v>
      </c>
      <c r="O40" s="14">
        <v>21.3</v>
      </c>
      <c r="P40" s="136">
        <v>71</v>
      </c>
      <c r="Q40" s="14">
        <v>69.900000000000006</v>
      </c>
      <c r="R40" s="14">
        <v>70.599999999999994</v>
      </c>
      <c r="S40" s="14">
        <v>56.6</v>
      </c>
      <c r="T40" s="14">
        <v>51.7</v>
      </c>
      <c r="U40" s="14">
        <v>50.8</v>
      </c>
      <c r="V40" s="14">
        <v>51.8</v>
      </c>
      <c r="W40" s="136">
        <v>0.5</v>
      </c>
      <c r="X40" s="14">
        <v>0.4</v>
      </c>
      <c r="Y40" s="14">
        <v>0.4</v>
      </c>
      <c r="Z40" s="14">
        <v>0.3</v>
      </c>
      <c r="AA40" s="14">
        <v>0.3</v>
      </c>
      <c r="AB40" s="14">
        <v>0.3</v>
      </c>
      <c r="AC40" s="14">
        <v>0.3</v>
      </c>
      <c r="AD40" s="136">
        <v>0.7</v>
      </c>
      <c r="AE40" s="14">
        <v>0.7</v>
      </c>
      <c r="AF40" s="14">
        <v>0.8</v>
      </c>
      <c r="AG40" s="14">
        <v>0.8</v>
      </c>
      <c r="AH40" s="14">
        <v>0.8</v>
      </c>
      <c r="AI40" s="14">
        <v>0.6</v>
      </c>
      <c r="AJ40" s="14">
        <v>0.5</v>
      </c>
      <c r="AK40" s="136">
        <v>109.5</v>
      </c>
      <c r="AL40" s="14">
        <v>108.5</v>
      </c>
      <c r="AM40" s="14">
        <v>105.4</v>
      </c>
      <c r="AN40" s="14">
        <v>87</v>
      </c>
      <c r="AO40" s="14">
        <v>84.7</v>
      </c>
      <c r="AP40" s="14">
        <v>97.9</v>
      </c>
      <c r="AQ40" s="137">
        <v>114.1</v>
      </c>
    </row>
    <row r="41" spans="1:43" x14ac:dyDescent="0.25">
      <c r="A41" s="13" t="s">
        <v>35</v>
      </c>
      <c r="B41" s="136">
        <v>21.2</v>
      </c>
      <c r="C41" s="14">
        <v>19.7</v>
      </c>
      <c r="D41" s="14">
        <v>19.600000000000001</v>
      </c>
      <c r="E41" s="14">
        <v>18.7</v>
      </c>
      <c r="F41" s="14">
        <v>12.6</v>
      </c>
      <c r="G41" s="14">
        <v>13.4</v>
      </c>
      <c r="H41" s="14">
        <v>13.3</v>
      </c>
      <c r="I41" s="136">
        <v>25.1</v>
      </c>
      <c r="J41" s="14">
        <v>22</v>
      </c>
      <c r="K41" s="14">
        <v>21.7</v>
      </c>
      <c r="L41" s="14">
        <v>18.2</v>
      </c>
      <c r="M41" s="14">
        <v>15.8</v>
      </c>
      <c r="N41" s="14">
        <v>15.6</v>
      </c>
      <c r="O41" s="14">
        <v>14.9</v>
      </c>
      <c r="P41" s="136">
        <v>52.4</v>
      </c>
      <c r="Q41" s="14">
        <v>44.4</v>
      </c>
      <c r="R41" s="14">
        <v>43.6</v>
      </c>
      <c r="S41" s="14">
        <v>37.6</v>
      </c>
      <c r="T41" s="14">
        <v>32.299999999999997</v>
      </c>
      <c r="U41" s="14">
        <v>32.6</v>
      </c>
      <c r="V41" s="14">
        <v>31.8</v>
      </c>
      <c r="W41" s="136">
        <v>0.1</v>
      </c>
      <c r="X41" s="14">
        <v>0.1</v>
      </c>
      <c r="Y41" s="14">
        <v>0.1</v>
      </c>
      <c r="Z41" s="14">
        <v>0.1</v>
      </c>
      <c r="AA41" s="14">
        <v>0.1</v>
      </c>
      <c r="AB41" s="14">
        <v>0.1</v>
      </c>
      <c r="AC41" s="14">
        <v>0.1</v>
      </c>
      <c r="AD41" s="136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36">
        <v>49.8</v>
      </c>
      <c r="AL41" s="14">
        <v>48.3</v>
      </c>
      <c r="AM41" s="14">
        <v>48</v>
      </c>
      <c r="AN41" s="14">
        <v>45</v>
      </c>
      <c r="AO41" s="14">
        <v>41.3</v>
      </c>
      <c r="AP41" s="14">
        <v>44.1</v>
      </c>
      <c r="AQ41" s="137">
        <v>45.1</v>
      </c>
    </row>
    <row r="42" spans="1:43" x14ac:dyDescent="0.25">
      <c r="A42" s="13" t="s">
        <v>36</v>
      </c>
      <c r="B42" s="136">
        <v>0.7</v>
      </c>
      <c r="C42" s="14">
        <v>0.7</v>
      </c>
      <c r="D42" s="14">
        <v>0.9</v>
      </c>
      <c r="E42" s="14">
        <v>0.9</v>
      </c>
      <c r="F42" s="14">
        <v>1</v>
      </c>
      <c r="G42" s="14">
        <v>0.9</v>
      </c>
      <c r="H42" s="14">
        <v>1</v>
      </c>
      <c r="I42" s="136">
        <v>0.8</v>
      </c>
      <c r="J42" s="14">
        <v>0.8</v>
      </c>
      <c r="K42" s="14">
        <v>1</v>
      </c>
      <c r="L42" s="14">
        <v>1.2</v>
      </c>
      <c r="M42" s="14">
        <v>1.6</v>
      </c>
      <c r="N42" s="14">
        <v>1.2</v>
      </c>
      <c r="O42" s="14">
        <v>1.3</v>
      </c>
      <c r="P42" s="136">
        <v>2.9</v>
      </c>
      <c r="Q42" s="14">
        <v>2.9</v>
      </c>
      <c r="R42" s="14">
        <v>3.4</v>
      </c>
      <c r="S42" s="14">
        <v>3.5</v>
      </c>
      <c r="T42" s="14">
        <v>3.9</v>
      </c>
      <c r="U42" s="14">
        <v>3.5</v>
      </c>
      <c r="V42" s="14">
        <v>3.6</v>
      </c>
      <c r="W42" s="136">
        <v>0</v>
      </c>
      <c r="X42" s="14">
        <v>0</v>
      </c>
      <c r="Y42" s="14">
        <v>0</v>
      </c>
      <c r="Z42" s="14">
        <v>0</v>
      </c>
      <c r="AA42" s="14">
        <v>0.1</v>
      </c>
      <c r="AB42" s="14">
        <v>0.1</v>
      </c>
      <c r="AC42" s="14">
        <v>0.1</v>
      </c>
      <c r="AD42" s="136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36">
        <v>6.7</v>
      </c>
      <c r="AL42" s="14">
        <v>6.7</v>
      </c>
      <c r="AM42" s="14">
        <v>7.7</v>
      </c>
      <c r="AN42" s="14">
        <v>8.9</v>
      </c>
      <c r="AO42" s="14">
        <v>10.4</v>
      </c>
      <c r="AP42" s="14">
        <v>8.9</v>
      </c>
      <c r="AQ42" s="137">
        <v>8.4</v>
      </c>
    </row>
    <row r="43" spans="1:43" x14ac:dyDescent="0.25">
      <c r="A43" s="13" t="s">
        <v>37</v>
      </c>
      <c r="B43" s="136">
        <v>52.8</v>
      </c>
      <c r="C43" s="14">
        <v>50.3</v>
      </c>
      <c r="D43" s="14">
        <v>54</v>
      </c>
      <c r="E43" s="14">
        <v>46.8</v>
      </c>
      <c r="F43" s="14">
        <v>42.6</v>
      </c>
      <c r="G43" s="14">
        <v>47.1</v>
      </c>
      <c r="H43" s="14">
        <v>47.1</v>
      </c>
      <c r="I43" s="136">
        <v>40.700000000000003</v>
      </c>
      <c r="J43" s="14">
        <v>41.7</v>
      </c>
      <c r="K43" s="14">
        <v>41.9</v>
      </c>
      <c r="L43" s="14">
        <v>34.799999999999997</v>
      </c>
      <c r="M43" s="14">
        <v>34.6</v>
      </c>
      <c r="N43" s="14">
        <v>33.6</v>
      </c>
      <c r="O43" s="14">
        <v>34.4</v>
      </c>
      <c r="P43" s="136">
        <v>94.9</v>
      </c>
      <c r="Q43" s="14">
        <v>95.2</v>
      </c>
      <c r="R43" s="14">
        <v>95.9</v>
      </c>
      <c r="S43" s="14">
        <v>79.400000000000006</v>
      </c>
      <c r="T43" s="14">
        <v>78.8</v>
      </c>
      <c r="U43" s="14">
        <v>77</v>
      </c>
      <c r="V43" s="14">
        <v>78.599999999999994</v>
      </c>
      <c r="W43" s="136">
        <v>0.4</v>
      </c>
      <c r="X43" s="14">
        <v>0.4</v>
      </c>
      <c r="Y43" s="14">
        <v>0.4</v>
      </c>
      <c r="Z43" s="14">
        <v>0.3</v>
      </c>
      <c r="AA43" s="14">
        <v>0.3</v>
      </c>
      <c r="AB43" s="14">
        <v>0.3</v>
      </c>
      <c r="AC43" s="14">
        <v>0.3</v>
      </c>
      <c r="AD43" s="136">
        <v>0.4</v>
      </c>
      <c r="AE43" s="14">
        <v>0.4</v>
      </c>
      <c r="AF43" s="14">
        <v>0.4</v>
      </c>
      <c r="AG43" s="14">
        <v>0.4</v>
      </c>
      <c r="AH43" s="14">
        <v>0.4</v>
      </c>
      <c r="AI43" s="14">
        <v>0.3</v>
      </c>
      <c r="AJ43" s="14">
        <v>0.3</v>
      </c>
      <c r="AK43" s="136">
        <v>106.5</v>
      </c>
      <c r="AL43" s="14">
        <v>105</v>
      </c>
      <c r="AM43" s="14">
        <v>103.8</v>
      </c>
      <c r="AN43" s="14">
        <v>97.2</v>
      </c>
      <c r="AO43" s="14">
        <v>94.5</v>
      </c>
      <c r="AP43" s="14">
        <v>105.8</v>
      </c>
      <c r="AQ43" s="137">
        <v>122.9</v>
      </c>
    </row>
    <row r="44" spans="1:43" x14ac:dyDescent="0.25">
      <c r="A44" s="13" t="s">
        <v>38</v>
      </c>
      <c r="B44" s="136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36">
        <v>0.3</v>
      </c>
      <c r="J44" s="14">
        <v>0.2</v>
      </c>
      <c r="K44" s="14">
        <v>0.2</v>
      </c>
      <c r="L44" s="14">
        <v>0.2</v>
      </c>
      <c r="M44" s="14">
        <v>0.2</v>
      </c>
      <c r="N44" s="14">
        <v>0.3</v>
      </c>
      <c r="O44" s="14">
        <v>0.3</v>
      </c>
      <c r="P44" s="136">
        <v>0.5</v>
      </c>
      <c r="Q44" s="14">
        <v>0.4</v>
      </c>
      <c r="R44" s="14">
        <v>0.4</v>
      </c>
      <c r="S44" s="14">
        <v>0.4</v>
      </c>
      <c r="T44" s="14">
        <v>0.4</v>
      </c>
      <c r="U44" s="14">
        <v>0.4</v>
      </c>
      <c r="V44" s="14">
        <v>0.5</v>
      </c>
      <c r="W44" s="136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36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36">
        <v>3.3</v>
      </c>
      <c r="AL44" s="14">
        <v>3</v>
      </c>
      <c r="AM44" s="14">
        <v>3</v>
      </c>
      <c r="AN44" s="14">
        <v>2.8</v>
      </c>
      <c r="AO44" s="14">
        <v>2.7</v>
      </c>
      <c r="AP44" s="14">
        <v>3.1</v>
      </c>
      <c r="AQ44" s="137">
        <v>3.5</v>
      </c>
    </row>
    <row r="45" spans="1:43" x14ac:dyDescent="0.25">
      <c r="A45" s="13" t="s">
        <v>39</v>
      </c>
      <c r="B45" s="136">
        <v>19.7</v>
      </c>
      <c r="C45" s="14">
        <v>24.3</v>
      </c>
      <c r="D45" s="14">
        <v>25.9</v>
      </c>
      <c r="E45" s="14">
        <v>23</v>
      </c>
      <c r="F45" s="14">
        <v>20</v>
      </c>
      <c r="G45" s="14">
        <v>14.4</v>
      </c>
      <c r="H45" s="14">
        <v>14.5</v>
      </c>
      <c r="I45" s="136">
        <v>5.4</v>
      </c>
      <c r="J45" s="14">
        <v>5.6</v>
      </c>
      <c r="K45" s="14">
        <v>6</v>
      </c>
      <c r="L45" s="14">
        <v>5.4</v>
      </c>
      <c r="M45" s="14">
        <v>5.2</v>
      </c>
      <c r="N45" s="14">
        <v>5</v>
      </c>
      <c r="O45" s="14">
        <v>5.4</v>
      </c>
      <c r="P45" s="136">
        <v>11.6</v>
      </c>
      <c r="Q45" s="14">
        <v>12.8</v>
      </c>
      <c r="R45" s="14">
        <v>13.3</v>
      </c>
      <c r="S45" s="14">
        <v>12.1</v>
      </c>
      <c r="T45" s="14">
        <v>11.1</v>
      </c>
      <c r="U45" s="14">
        <v>9.4</v>
      </c>
      <c r="V45" s="14">
        <v>10.6</v>
      </c>
      <c r="W45" s="136">
        <v>0.1</v>
      </c>
      <c r="X45" s="14">
        <v>0.1</v>
      </c>
      <c r="Y45" s="14">
        <v>0.1</v>
      </c>
      <c r="Z45" s="14">
        <v>0.1</v>
      </c>
      <c r="AA45" s="14">
        <v>0.1</v>
      </c>
      <c r="AB45" s="14">
        <v>0.1</v>
      </c>
      <c r="AC45" s="14">
        <v>0.1</v>
      </c>
      <c r="AD45" s="136">
        <v>0.1</v>
      </c>
      <c r="AE45" s="14">
        <v>0.1</v>
      </c>
      <c r="AF45" s="14">
        <v>0.1</v>
      </c>
      <c r="AG45" s="14">
        <v>0.1</v>
      </c>
      <c r="AH45" s="14">
        <v>0.1</v>
      </c>
      <c r="AI45" s="14">
        <v>0.1</v>
      </c>
      <c r="AJ45" s="14">
        <v>0.1</v>
      </c>
      <c r="AK45" s="136">
        <v>30.6</v>
      </c>
      <c r="AL45" s="14">
        <v>32.799999999999997</v>
      </c>
      <c r="AM45" s="14">
        <v>32.1</v>
      </c>
      <c r="AN45" s="14">
        <v>29.4</v>
      </c>
      <c r="AO45" s="14">
        <v>27.8</v>
      </c>
      <c r="AP45" s="14">
        <v>31.7</v>
      </c>
      <c r="AQ45" s="137">
        <v>43.6</v>
      </c>
    </row>
    <row r="46" spans="1:43" x14ac:dyDescent="0.25">
      <c r="A46" s="13" t="s">
        <v>40</v>
      </c>
      <c r="B46" s="136">
        <v>1.2</v>
      </c>
      <c r="C46" s="14">
        <v>1.2</v>
      </c>
      <c r="D46" s="14">
        <v>1.2</v>
      </c>
      <c r="E46" s="14">
        <v>1.1000000000000001</v>
      </c>
      <c r="F46" s="14">
        <v>1</v>
      </c>
      <c r="G46" s="14">
        <v>1</v>
      </c>
      <c r="H46" s="14">
        <v>1.3</v>
      </c>
      <c r="I46" s="136">
        <v>0.6</v>
      </c>
      <c r="J46" s="14">
        <v>0.6</v>
      </c>
      <c r="K46" s="14">
        <v>0.6</v>
      </c>
      <c r="L46" s="14">
        <v>0.6</v>
      </c>
      <c r="M46" s="14">
        <v>0.6</v>
      </c>
      <c r="N46" s="14">
        <v>0.6</v>
      </c>
      <c r="O46" s="14">
        <v>0.6</v>
      </c>
      <c r="P46" s="136">
        <v>1.4</v>
      </c>
      <c r="Q46" s="14">
        <v>1.4</v>
      </c>
      <c r="R46" s="14">
        <v>1.4</v>
      </c>
      <c r="S46" s="14">
        <v>1.4</v>
      </c>
      <c r="T46" s="14">
        <v>1.3</v>
      </c>
      <c r="U46" s="14">
        <v>1.3</v>
      </c>
      <c r="V46" s="14">
        <v>1.3</v>
      </c>
      <c r="W46" s="136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36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36">
        <v>4.0999999999999996</v>
      </c>
      <c r="AL46" s="14">
        <v>4.0999999999999996</v>
      </c>
      <c r="AM46" s="14">
        <v>4</v>
      </c>
      <c r="AN46" s="14">
        <v>4</v>
      </c>
      <c r="AO46" s="14">
        <v>3.7</v>
      </c>
      <c r="AP46" s="14">
        <v>4.0999999999999996</v>
      </c>
      <c r="AQ46" s="137">
        <v>4.0999999999999996</v>
      </c>
    </row>
    <row r="47" spans="1:43" x14ac:dyDescent="0.25">
      <c r="A47" s="13" t="s">
        <v>41</v>
      </c>
      <c r="B47" s="136">
        <v>32.700000000000003</v>
      </c>
      <c r="C47" s="14">
        <v>34.6</v>
      </c>
      <c r="D47" s="14">
        <v>34.6</v>
      </c>
      <c r="E47" s="14">
        <v>30.3</v>
      </c>
      <c r="F47" s="14">
        <v>28.3</v>
      </c>
      <c r="G47" s="14">
        <v>27.8</v>
      </c>
      <c r="H47" s="14">
        <v>28.3</v>
      </c>
      <c r="I47" s="136">
        <v>5</v>
      </c>
      <c r="J47" s="14">
        <v>5.6</v>
      </c>
      <c r="K47" s="14">
        <v>5.5</v>
      </c>
      <c r="L47" s="14">
        <v>4.9000000000000004</v>
      </c>
      <c r="M47" s="14">
        <v>4.5999999999999996</v>
      </c>
      <c r="N47" s="14">
        <v>4.5999999999999996</v>
      </c>
      <c r="O47" s="14">
        <v>4.5</v>
      </c>
      <c r="P47" s="136">
        <v>11.5</v>
      </c>
      <c r="Q47" s="14">
        <v>12.3</v>
      </c>
      <c r="R47" s="14">
        <v>12.2</v>
      </c>
      <c r="S47" s="14">
        <v>10.8</v>
      </c>
      <c r="T47" s="14">
        <v>10.1</v>
      </c>
      <c r="U47" s="14">
        <v>10.4</v>
      </c>
      <c r="V47" s="14">
        <v>10.3</v>
      </c>
      <c r="W47" s="136">
        <v>0.1</v>
      </c>
      <c r="X47" s="14">
        <v>0.1</v>
      </c>
      <c r="Y47" s="14">
        <v>0.1</v>
      </c>
      <c r="Z47" s="14">
        <v>0.1</v>
      </c>
      <c r="AA47" s="14">
        <v>0.1</v>
      </c>
      <c r="AB47" s="14">
        <v>0.1</v>
      </c>
      <c r="AC47" s="14">
        <v>0.1</v>
      </c>
      <c r="AD47" s="136">
        <v>0.1</v>
      </c>
      <c r="AE47" s="14">
        <v>0.1</v>
      </c>
      <c r="AF47" s="14">
        <v>0.1</v>
      </c>
      <c r="AG47" s="14">
        <v>0.1</v>
      </c>
      <c r="AH47" s="14">
        <v>0.1</v>
      </c>
      <c r="AI47" s="14">
        <v>0.1</v>
      </c>
      <c r="AJ47" s="14">
        <v>0.1</v>
      </c>
      <c r="AK47" s="136">
        <v>36.9</v>
      </c>
      <c r="AL47" s="14">
        <v>40.5</v>
      </c>
      <c r="AM47" s="14">
        <v>40.1</v>
      </c>
      <c r="AN47" s="14">
        <v>36.200000000000003</v>
      </c>
      <c r="AO47" s="14">
        <v>35.4</v>
      </c>
      <c r="AP47" s="14">
        <v>41.6</v>
      </c>
      <c r="AQ47" s="137">
        <v>41.5</v>
      </c>
    </row>
    <row r="48" spans="1:43" x14ac:dyDescent="0.25">
      <c r="A48" s="13" t="s">
        <v>42</v>
      </c>
      <c r="B48" s="136">
        <v>114.6</v>
      </c>
      <c r="C48" s="14">
        <v>114.7</v>
      </c>
      <c r="D48" s="14">
        <v>132.69999999999999</v>
      </c>
      <c r="E48" s="14">
        <v>110.8</v>
      </c>
      <c r="F48" s="14">
        <v>104.3</v>
      </c>
      <c r="G48" s="14">
        <v>92.4</v>
      </c>
      <c r="H48" s="14">
        <v>93.8</v>
      </c>
      <c r="I48" s="136">
        <v>60.5</v>
      </c>
      <c r="J48" s="14">
        <v>60.8</v>
      </c>
      <c r="K48" s="14">
        <v>62.1</v>
      </c>
      <c r="L48" s="14">
        <v>58.4</v>
      </c>
      <c r="M48" s="14">
        <v>53.8</v>
      </c>
      <c r="N48" s="14">
        <v>47</v>
      </c>
      <c r="O48" s="14">
        <v>47.9</v>
      </c>
      <c r="P48" s="136">
        <v>118.1</v>
      </c>
      <c r="Q48" s="14">
        <v>120.6</v>
      </c>
      <c r="R48" s="14">
        <v>125.2</v>
      </c>
      <c r="S48" s="14">
        <v>114.5</v>
      </c>
      <c r="T48" s="14">
        <v>106.1</v>
      </c>
      <c r="U48" s="14">
        <v>96.1</v>
      </c>
      <c r="V48" s="14">
        <v>97.6</v>
      </c>
      <c r="W48" s="136">
        <v>0.7</v>
      </c>
      <c r="X48" s="14">
        <v>0.7</v>
      </c>
      <c r="Y48" s="14">
        <v>0.8</v>
      </c>
      <c r="Z48" s="14">
        <v>0.7</v>
      </c>
      <c r="AA48" s="14">
        <v>0.7</v>
      </c>
      <c r="AB48" s="14">
        <v>0.7</v>
      </c>
      <c r="AC48" s="14">
        <v>0.6</v>
      </c>
      <c r="AD48" s="136">
        <v>0.3</v>
      </c>
      <c r="AE48" s="14">
        <v>0.3</v>
      </c>
      <c r="AF48" s="14">
        <v>0.3</v>
      </c>
      <c r="AG48" s="14">
        <v>0.3</v>
      </c>
      <c r="AH48" s="14">
        <v>0.3</v>
      </c>
      <c r="AI48" s="14">
        <v>0.2</v>
      </c>
      <c r="AJ48" s="14">
        <v>0.2</v>
      </c>
      <c r="AK48" s="136">
        <v>227.2</v>
      </c>
      <c r="AL48" s="14">
        <v>233.4</v>
      </c>
      <c r="AM48" s="14">
        <v>248.7</v>
      </c>
      <c r="AN48" s="14">
        <v>229.9</v>
      </c>
      <c r="AO48" s="14">
        <v>212.7</v>
      </c>
      <c r="AP48" s="14">
        <v>198.6</v>
      </c>
      <c r="AQ48" s="137">
        <v>227.6</v>
      </c>
    </row>
    <row r="49" spans="1:43" x14ac:dyDescent="0.25">
      <c r="A49" s="13" t="s">
        <v>43</v>
      </c>
      <c r="B49" s="136">
        <v>15</v>
      </c>
      <c r="C49" s="14">
        <v>15</v>
      </c>
      <c r="D49" s="14">
        <v>15</v>
      </c>
      <c r="E49" s="14">
        <v>11.4</v>
      </c>
      <c r="F49" s="14">
        <v>10.3</v>
      </c>
      <c r="G49" s="14">
        <v>9.8000000000000007</v>
      </c>
      <c r="H49" s="14">
        <v>9.8000000000000007</v>
      </c>
      <c r="I49" s="136">
        <v>24.5</v>
      </c>
      <c r="J49" s="14">
        <v>24.5</v>
      </c>
      <c r="K49" s="14">
        <v>24.4</v>
      </c>
      <c r="L49" s="14">
        <v>17.399999999999999</v>
      </c>
      <c r="M49" s="14">
        <v>13.8</v>
      </c>
      <c r="N49" s="14">
        <v>16.3</v>
      </c>
      <c r="O49" s="14">
        <v>16.5</v>
      </c>
      <c r="P49" s="136">
        <v>55.8</v>
      </c>
      <c r="Q49" s="14">
        <v>55.8</v>
      </c>
      <c r="R49" s="14">
        <v>55.8</v>
      </c>
      <c r="S49" s="14">
        <v>39.799999999999997</v>
      </c>
      <c r="T49" s="14">
        <v>35.200000000000003</v>
      </c>
      <c r="U49" s="14">
        <v>37.5</v>
      </c>
      <c r="V49" s="14">
        <v>37.799999999999997</v>
      </c>
      <c r="W49" s="136">
        <v>0.1</v>
      </c>
      <c r="X49" s="14">
        <v>0.1</v>
      </c>
      <c r="Y49" s="14">
        <v>0.1</v>
      </c>
      <c r="Z49" s="14">
        <v>0.1</v>
      </c>
      <c r="AA49" s="14">
        <v>0.1</v>
      </c>
      <c r="AB49" s="14">
        <v>0.1</v>
      </c>
      <c r="AC49" s="14">
        <v>0.1</v>
      </c>
      <c r="AD49" s="136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36">
        <v>39.799999999999997</v>
      </c>
      <c r="AL49" s="14">
        <v>39.799999999999997</v>
      </c>
      <c r="AM49" s="14">
        <v>38.700000000000003</v>
      </c>
      <c r="AN49" s="14">
        <v>29.4</v>
      </c>
      <c r="AO49" s="14">
        <v>27.6</v>
      </c>
      <c r="AP49" s="14">
        <v>28.8</v>
      </c>
      <c r="AQ49" s="137">
        <v>30.4</v>
      </c>
    </row>
    <row r="50" spans="1:43" x14ac:dyDescent="0.25">
      <c r="A50" s="13" t="s">
        <v>44</v>
      </c>
      <c r="B50" s="136">
        <v>0.3</v>
      </c>
      <c r="C50" s="14">
        <v>0.3</v>
      </c>
      <c r="D50" s="14">
        <v>0.3</v>
      </c>
      <c r="E50" s="14">
        <v>0.3</v>
      </c>
      <c r="F50" s="14">
        <v>0.3</v>
      </c>
      <c r="G50" s="14">
        <v>0.3</v>
      </c>
      <c r="H50" s="14">
        <v>0.3</v>
      </c>
      <c r="I50" s="136">
        <v>0.2</v>
      </c>
      <c r="J50" s="14">
        <v>0.2</v>
      </c>
      <c r="K50" s="14">
        <v>0.2</v>
      </c>
      <c r="L50" s="14">
        <v>0.2</v>
      </c>
      <c r="M50" s="14">
        <v>0.2</v>
      </c>
      <c r="N50" s="14">
        <v>0.2</v>
      </c>
      <c r="O50" s="14">
        <v>0.2</v>
      </c>
      <c r="P50" s="136">
        <v>0.5</v>
      </c>
      <c r="Q50" s="14">
        <v>0.5</v>
      </c>
      <c r="R50" s="14">
        <v>0.5</v>
      </c>
      <c r="S50" s="14">
        <v>0.5</v>
      </c>
      <c r="T50" s="14">
        <v>0.5</v>
      </c>
      <c r="U50" s="14">
        <v>0.5</v>
      </c>
      <c r="V50" s="14">
        <v>0.5</v>
      </c>
      <c r="W50" s="136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36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36">
        <v>0.8</v>
      </c>
      <c r="AL50" s="14">
        <v>0.8</v>
      </c>
      <c r="AM50" s="14">
        <v>0.8</v>
      </c>
      <c r="AN50" s="14">
        <v>0.8</v>
      </c>
      <c r="AO50" s="14">
        <v>0.8</v>
      </c>
      <c r="AP50" s="14">
        <v>0.8</v>
      </c>
      <c r="AQ50" s="137">
        <v>1.1000000000000001</v>
      </c>
    </row>
    <row r="51" spans="1:43" x14ac:dyDescent="0.25">
      <c r="A51" s="13" t="s">
        <v>45</v>
      </c>
      <c r="B51" s="136">
        <v>4.8</v>
      </c>
      <c r="C51" s="14">
        <v>4.7</v>
      </c>
      <c r="D51" s="14">
        <v>5.8</v>
      </c>
      <c r="E51" s="14">
        <v>4.4000000000000004</v>
      </c>
      <c r="F51" s="14">
        <v>5.5</v>
      </c>
      <c r="G51" s="14">
        <v>2.9</v>
      </c>
      <c r="H51" s="14">
        <v>2.9</v>
      </c>
      <c r="I51" s="136">
        <v>9</v>
      </c>
      <c r="J51" s="14">
        <v>9.3000000000000007</v>
      </c>
      <c r="K51" s="14">
        <v>9.6999999999999993</v>
      </c>
      <c r="L51" s="14">
        <v>9.6</v>
      </c>
      <c r="M51" s="14">
        <v>9.8000000000000007</v>
      </c>
      <c r="N51" s="14">
        <v>5.5</v>
      </c>
      <c r="O51" s="14">
        <v>5.0999999999999996</v>
      </c>
      <c r="P51" s="136">
        <v>15.6</v>
      </c>
      <c r="Q51" s="14">
        <v>16.600000000000001</v>
      </c>
      <c r="R51" s="14">
        <v>21</v>
      </c>
      <c r="S51" s="14">
        <v>17</v>
      </c>
      <c r="T51" s="14">
        <v>20.3</v>
      </c>
      <c r="U51" s="14">
        <v>12</v>
      </c>
      <c r="V51" s="14">
        <v>11.3</v>
      </c>
      <c r="W51" s="136">
        <v>0.1</v>
      </c>
      <c r="X51" s="14">
        <v>0.1</v>
      </c>
      <c r="Y51" s="14">
        <v>0.1</v>
      </c>
      <c r="Z51" s="14">
        <v>0.1</v>
      </c>
      <c r="AA51" s="14">
        <v>0.1</v>
      </c>
      <c r="AB51" s="14">
        <v>0</v>
      </c>
      <c r="AC51" s="14">
        <v>0</v>
      </c>
      <c r="AD51" s="136">
        <v>0</v>
      </c>
      <c r="AE51" s="14">
        <v>0.1</v>
      </c>
      <c r="AF51" s="14">
        <v>0.1</v>
      </c>
      <c r="AG51" s="14">
        <v>0.1</v>
      </c>
      <c r="AH51" s="14">
        <v>0.1</v>
      </c>
      <c r="AI51" s="14">
        <v>0</v>
      </c>
      <c r="AJ51" s="14">
        <v>0</v>
      </c>
      <c r="AK51" s="136">
        <v>27.1</v>
      </c>
      <c r="AL51" s="14">
        <v>26.9</v>
      </c>
      <c r="AM51" s="14">
        <v>30.3</v>
      </c>
      <c r="AN51" s="14">
        <v>30</v>
      </c>
      <c r="AO51" s="14">
        <v>32.700000000000003</v>
      </c>
      <c r="AP51" s="14">
        <v>26.3</v>
      </c>
      <c r="AQ51" s="137">
        <v>23.8</v>
      </c>
    </row>
    <row r="52" spans="1:43" x14ac:dyDescent="0.25">
      <c r="A52" s="13" t="s">
        <v>46</v>
      </c>
      <c r="B52" s="136">
        <v>0.4</v>
      </c>
      <c r="C52" s="14">
        <v>0.5</v>
      </c>
      <c r="D52" s="14">
        <v>0.6</v>
      </c>
      <c r="E52" s="14">
        <v>0.6</v>
      </c>
      <c r="F52" s="14">
        <v>0.6</v>
      </c>
      <c r="G52" s="14">
        <v>0.6</v>
      </c>
      <c r="H52" s="14">
        <v>0.6</v>
      </c>
      <c r="I52" s="136">
        <v>0.6</v>
      </c>
      <c r="J52" s="14">
        <v>0.7</v>
      </c>
      <c r="K52" s="14">
        <v>1</v>
      </c>
      <c r="L52" s="14">
        <v>1.2</v>
      </c>
      <c r="M52" s="14">
        <v>1.4</v>
      </c>
      <c r="N52" s="14">
        <v>1.2</v>
      </c>
      <c r="O52" s="14">
        <v>1.3</v>
      </c>
      <c r="P52" s="136">
        <v>2.4</v>
      </c>
      <c r="Q52" s="14">
        <v>2.6</v>
      </c>
      <c r="R52" s="14">
        <v>3</v>
      </c>
      <c r="S52" s="14">
        <v>3.1</v>
      </c>
      <c r="T52" s="14">
        <v>3.3</v>
      </c>
      <c r="U52" s="14">
        <v>3.1</v>
      </c>
      <c r="V52" s="14">
        <v>3.2</v>
      </c>
      <c r="W52" s="136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36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36">
        <v>4.5</v>
      </c>
      <c r="AL52" s="14">
        <v>5.0999999999999996</v>
      </c>
      <c r="AM52" s="14">
        <v>6</v>
      </c>
      <c r="AN52" s="14">
        <v>6.8</v>
      </c>
      <c r="AO52" s="14">
        <v>8.6</v>
      </c>
      <c r="AP52" s="14">
        <v>7.1</v>
      </c>
      <c r="AQ52" s="137">
        <v>7.7</v>
      </c>
    </row>
    <row r="53" spans="1:43" x14ac:dyDescent="0.25">
      <c r="A53" s="13" t="s">
        <v>47</v>
      </c>
      <c r="B53" s="136">
        <v>75</v>
      </c>
      <c r="C53" s="14">
        <v>72</v>
      </c>
      <c r="D53" s="14">
        <v>70.3</v>
      </c>
      <c r="E53" s="14">
        <v>49.8</v>
      </c>
      <c r="F53" s="14">
        <v>46.3</v>
      </c>
      <c r="G53" s="14">
        <v>42.3</v>
      </c>
      <c r="H53" s="14">
        <v>45.6</v>
      </c>
      <c r="I53" s="136">
        <v>25.7</v>
      </c>
      <c r="J53" s="14">
        <v>25.7</v>
      </c>
      <c r="K53" s="14">
        <v>25.6</v>
      </c>
      <c r="L53" s="14">
        <v>16</v>
      </c>
      <c r="M53" s="14">
        <v>14</v>
      </c>
      <c r="N53" s="14">
        <v>14.5</v>
      </c>
      <c r="O53" s="14">
        <v>14.6</v>
      </c>
      <c r="P53" s="136">
        <v>62</v>
      </c>
      <c r="Q53" s="14">
        <v>61.9</v>
      </c>
      <c r="R53" s="14">
        <v>61.9</v>
      </c>
      <c r="S53" s="14">
        <v>38.799999999999997</v>
      </c>
      <c r="T53" s="14">
        <v>33.9</v>
      </c>
      <c r="U53" s="14">
        <v>35</v>
      </c>
      <c r="V53" s="14">
        <v>36.299999999999997</v>
      </c>
      <c r="W53" s="136">
        <v>0.4</v>
      </c>
      <c r="X53" s="14">
        <v>0.4</v>
      </c>
      <c r="Y53" s="14">
        <v>0.4</v>
      </c>
      <c r="Z53" s="14">
        <v>0.2</v>
      </c>
      <c r="AA53" s="14">
        <v>0.2</v>
      </c>
      <c r="AB53" s="14">
        <v>0.2</v>
      </c>
      <c r="AC53" s="14">
        <v>0.2</v>
      </c>
      <c r="AD53" s="136">
        <v>0.2</v>
      </c>
      <c r="AE53" s="14">
        <v>0.3</v>
      </c>
      <c r="AF53" s="14">
        <v>0.3</v>
      </c>
      <c r="AG53" s="14">
        <v>0.2</v>
      </c>
      <c r="AH53" s="14">
        <v>0.2</v>
      </c>
      <c r="AI53" s="14">
        <v>0.2</v>
      </c>
      <c r="AJ53" s="14">
        <v>0.2</v>
      </c>
      <c r="AK53" s="136">
        <v>82.8</v>
      </c>
      <c r="AL53" s="14">
        <v>82.7</v>
      </c>
      <c r="AM53" s="14">
        <v>82.7</v>
      </c>
      <c r="AN53" s="14">
        <v>60.1</v>
      </c>
      <c r="AO53" s="14">
        <v>54.7</v>
      </c>
      <c r="AP53" s="14">
        <v>66.2</v>
      </c>
      <c r="AQ53" s="137">
        <v>71.599999999999994</v>
      </c>
    </row>
    <row r="54" spans="1:43" x14ac:dyDescent="0.25">
      <c r="A54" s="13" t="s">
        <v>48</v>
      </c>
      <c r="B54" s="136">
        <v>8.1</v>
      </c>
      <c r="C54" s="14">
        <v>8.3000000000000007</v>
      </c>
      <c r="D54" s="14">
        <v>8.8000000000000007</v>
      </c>
      <c r="E54" s="14">
        <v>8</v>
      </c>
      <c r="F54" s="14">
        <v>7.6</v>
      </c>
      <c r="G54" s="14">
        <v>7.5</v>
      </c>
      <c r="H54" s="14">
        <v>7.3</v>
      </c>
      <c r="I54" s="136">
        <v>4.8</v>
      </c>
      <c r="J54" s="14">
        <v>4.9000000000000004</v>
      </c>
      <c r="K54" s="14">
        <v>5</v>
      </c>
      <c r="L54" s="14">
        <v>4.5999999999999996</v>
      </c>
      <c r="M54" s="14">
        <v>4.2</v>
      </c>
      <c r="N54" s="14">
        <v>4.4000000000000004</v>
      </c>
      <c r="O54" s="14">
        <v>4.3</v>
      </c>
      <c r="P54" s="136">
        <v>10.8</v>
      </c>
      <c r="Q54" s="14">
        <v>11.1</v>
      </c>
      <c r="R54" s="14">
        <v>11.4</v>
      </c>
      <c r="S54" s="14">
        <v>10.199999999999999</v>
      </c>
      <c r="T54" s="14">
        <v>9.6</v>
      </c>
      <c r="U54" s="14">
        <v>9.6999999999999993</v>
      </c>
      <c r="V54" s="14">
        <v>9.6999999999999993</v>
      </c>
      <c r="W54" s="136">
        <v>0.1</v>
      </c>
      <c r="X54" s="14">
        <v>0.1</v>
      </c>
      <c r="Y54" s="14">
        <v>0.1</v>
      </c>
      <c r="Z54" s="14">
        <v>0.1</v>
      </c>
      <c r="AA54" s="14">
        <v>0.1</v>
      </c>
      <c r="AB54" s="14">
        <v>0.1</v>
      </c>
      <c r="AC54" s="14">
        <v>0.1</v>
      </c>
      <c r="AD54" s="136">
        <v>0</v>
      </c>
      <c r="AE54" s="14">
        <v>0</v>
      </c>
      <c r="AF54" s="14">
        <v>0.1</v>
      </c>
      <c r="AG54" s="14">
        <v>0.1</v>
      </c>
      <c r="AH54" s="14">
        <v>0.1</v>
      </c>
      <c r="AI54" s="14">
        <v>0</v>
      </c>
      <c r="AJ54" s="14">
        <v>0</v>
      </c>
      <c r="AK54" s="136">
        <v>37</v>
      </c>
      <c r="AL54" s="14">
        <v>37.799999999999997</v>
      </c>
      <c r="AM54" s="14">
        <v>38.1</v>
      </c>
      <c r="AN54" s="14">
        <v>33.1</v>
      </c>
      <c r="AO54" s="14">
        <v>30.2</v>
      </c>
      <c r="AP54" s="14">
        <v>32.6</v>
      </c>
      <c r="AQ54" s="137">
        <v>33.6</v>
      </c>
    </row>
    <row r="55" spans="1:43" ht="15.75" thickBot="1" x14ac:dyDescent="0.3">
      <c r="A55" s="13" t="s">
        <v>49</v>
      </c>
      <c r="B55" s="138">
        <v>19.5</v>
      </c>
      <c r="C55" s="15">
        <v>20.3</v>
      </c>
      <c r="D55" s="15">
        <v>20.2</v>
      </c>
      <c r="E55" s="15">
        <v>20.399999999999999</v>
      </c>
      <c r="F55" s="15">
        <v>17.5</v>
      </c>
      <c r="G55" s="15">
        <v>17.899999999999999</v>
      </c>
      <c r="H55" s="15">
        <v>18</v>
      </c>
      <c r="I55" s="138">
        <v>11</v>
      </c>
      <c r="J55" s="15">
        <v>6.7</v>
      </c>
      <c r="K55" s="15">
        <v>6.7</v>
      </c>
      <c r="L55" s="15">
        <v>6.8</v>
      </c>
      <c r="M55" s="15">
        <v>5.7</v>
      </c>
      <c r="N55" s="15">
        <v>5.7</v>
      </c>
      <c r="O55" s="15">
        <v>5.7</v>
      </c>
      <c r="P55" s="138">
        <v>25.5</v>
      </c>
      <c r="Q55" s="15">
        <v>15.4</v>
      </c>
      <c r="R55" s="15">
        <v>15.4</v>
      </c>
      <c r="S55" s="15">
        <v>15.5</v>
      </c>
      <c r="T55" s="15">
        <v>13.2</v>
      </c>
      <c r="U55" s="15">
        <v>13.2</v>
      </c>
      <c r="V55" s="15">
        <v>13.1</v>
      </c>
      <c r="W55" s="138">
        <v>0.3</v>
      </c>
      <c r="X55" s="15">
        <v>0.3</v>
      </c>
      <c r="Y55" s="15">
        <v>0.3</v>
      </c>
      <c r="Z55" s="15">
        <v>0.3</v>
      </c>
      <c r="AA55" s="15">
        <v>0.3</v>
      </c>
      <c r="AB55" s="15">
        <v>0.3</v>
      </c>
      <c r="AC55" s="15">
        <v>0.3</v>
      </c>
      <c r="AD55" s="138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38">
        <v>31.5</v>
      </c>
      <c r="AL55" s="15">
        <v>32.9</v>
      </c>
      <c r="AM55" s="15">
        <v>32.9</v>
      </c>
      <c r="AN55" s="15">
        <v>33.1</v>
      </c>
      <c r="AO55" s="15">
        <v>31.6</v>
      </c>
      <c r="AP55" s="15">
        <v>31.6</v>
      </c>
      <c r="AQ55" s="139">
        <v>31.6</v>
      </c>
    </row>
    <row r="56" spans="1:43" ht="15.75" thickBot="1" x14ac:dyDescent="0.3">
      <c r="A56" s="16" t="s">
        <v>50</v>
      </c>
      <c r="B56" s="17">
        <v>1208</v>
      </c>
      <c r="C56" s="17">
        <v>1207</v>
      </c>
      <c r="D56" s="17">
        <v>1257</v>
      </c>
      <c r="E56" s="17">
        <v>1090</v>
      </c>
      <c r="F56" s="17">
        <v>1034</v>
      </c>
      <c r="G56" s="17">
        <v>958</v>
      </c>
      <c r="H56" s="17">
        <v>965</v>
      </c>
      <c r="I56" s="17">
        <v>613</v>
      </c>
      <c r="J56" s="17">
        <v>570</v>
      </c>
      <c r="K56" s="17">
        <v>574</v>
      </c>
      <c r="L56" s="17">
        <v>500</v>
      </c>
      <c r="M56" s="17">
        <v>460</v>
      </c>
      <c r="N56" s="17">
        <v>430</v>
      </c>
      <c r="O56" s="17">
        <v>438</v>
      </c>
      <c r="P56" s="17">
        <v>1351</v>
      </c>
      <c r="Q56" s="17">
        <v>1258</v>
      </c>
      <c r="R56" s="17">
        <v>1272</v>
      </c>
      <c r="S56" s="17">
        <v>1100</v>
      </c>
      <c r="T56" s="17">
        <v>1015</v>
      </c>
      <c r="U56" s="17">
        <v>955</v>
      </c>
      <c r="V56" s="17">
        <v>973</v>
      </c>
      <c r="W56" s="17">
        <v>6</v>
      </c>
      <c r="X56" s="17">
        <v>6</v>
      </c>
      <c r="Y56" s="17">
        <v>6</v>
      </c>
      <c r="Z56" s="17">
        <v>6</v>
      </c>
      <c r="AA56" s="17">
        <v>6</v>
      </c>
      <c r="AB56" s="17">
        <v>6</v>
      </c>
      <c r="AC56" s="17">
        <v>6</v>
      </c>
      <c r="AD56" s="17">
        <v>5</v>
      </c>
      <c r="AE56" s="17">
        <v>8</v>
      </c>
      <c r="AF56" s="17">
        <v>8</v>
      </c>
      <c r="AG56" s="17">
        <v>8</v>
      </c>
      <c r="AH56" s="17">
        <v>8</v>
      </c>
      <c r="AI56" s="17">
        <v>7</v>
      </c>
      <c r="AJ56" s="17">
        <v>6</v>
      </c>
      <c r="AK56" s="17">
        <v>2074</v>
      </c>
      <c r="AL56" s="17">
        <v>2065</v>
      </c>
      <c r="AM56" s="17">
        <v>2073</v>
      </c>
      <c r="AN56" s="17">
        <v>1901</v>
      </c>
      <c r="AO56" s="17">
        <v>1814</v>
      </c>
      <c r="AP56" s="17">
        <v>1843</v>
      </c>
      <c r="AQ56" s="17">
        <v>2043</v>
      </c>
    </row>
    <row r="57" spans="1:43" x14ac:dyDescent="0.25">
      <c r="A57" s="1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x14ac:dyDescent="0.25">
      <c r="A58" s="19" t="s">
        <v>51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x14ac:dyDescent="0.25">
      <c r="A59" s="21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x14ac:dyDescent="0.25">
      <c r="A60" s="22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x14ac:dyDescent="0.25">
      <c r="A61" s="2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</sheetData>
  <sheetProtection algorithmName="SHA-512" hashValue="mVFA22NcuUPUUP3rwumuUniBTQY2s6DYiiTkUNjArvM7jg58gOm4xxOy3DbkgRNV2icy7cEP5Xi4aYtzp1kVJA==" saltValue="mevNGkyeiYapEAl9pJPt8A==" spinCount="100000" sheet="1" objects="1" scenarios="1"/>
  <mergeCells count="7">
    <mergeCell ref="B3:AQ3"/>
    <mergeCell ref="B5:H5"/>
    <mergeCell ref="I5:O5"/>
    <mergeCell ref="P5:V5"/>
    <mergeCell ref="W5:AC5"/>
    <mergeCell ref="AD5:AJ5"/>
    <mergeCell ref="AK5:A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F32" sqref="F32"/>
    </sheetView>
  </sheetViews>
  <sheetFormatPr defaultRowHeight="15" x14ac:dyDescent="0.25"/>
  <cols>
    <col min="1" max="1" width="4.28515625" customWidth="1"/>
    <col min="2" max="2" width="10.28515625" customWidth="1"/>
    <col min="6" max="6" width="8" customWidth="1"/>
    <col min="7" max="7" width="5" customWidth="1"/>
    <col min="8" max="8" width="10.5703125" customWidth="1"/>
    <col min="13" max="13" width="3.7109375" customWidth="1"/>
    <col min="14" max="14" width="9.28515625" customWidth="1"/>
    <col min="15" max="15" width="24.42578125" customWidth="1"/>
    <col min="16" max="16" width="11.42578125" bestFit="1" customWidth="1"/>
    <col min="18" max="18" width="10.140625" customWidth="1"/>
    <col min="22" max="22" width="4.85546875" customWidth="1"/>
  </cols>
  <sheetData>
    <row r="1" spans="1:26" x14ac:dyDescent="0.25">
      <c r="A1" s="23"/>
      <c r="B1" s="24" t="s">
        <v>53</v>
      </c>
      <c r="C1" s="24" t="s">
        <v>123</v>
      </c>
      <c r="D1" s="25"/>
      <c r="E1" s="25"/>
      <c r="F1" s="25"/>
      <c r="G1" s="23"/>
      <c r="H1" s="26" t="s">
        <v>54</v>
      </c>
      <c r="I1" s="26" t="s">
        <v>55</v>
      </c>
      <c r="N1" s="27" t="s">
        <v>56</v>
      </c>
      <c r="O1" s="28"/>
      <c r="P1" s="23"/>
    </row>
    <row r="2" spans="1:26" ht="15.75" thickBot="1" x14ac:dyDescent="0.3">
      <c r="A2" s="23"/>
      <c r="B2" s="24" t="s">
        <v>57</v>
      </c>
      <c r="C2" s="24"/>
      <c r="D2" s="25"/>
      <c r="E2" s="25"/>
      <c r="F2" s="25"/>
      <c r="G2" s="23"/>
      <c r="H2" t="s">
        <v>91</v>
      </c>
      <c r="N2" s="29">
        <v>2007</v>
      </c>
      <c r="O2" s="29">
        <v>97.337000000000003</v>
      </c>
      <c r="P2" s="23"/>
    </row>
    <row r="3" spans="1:26" x14ac:dyDescent="0.25">
      <c r="A3" s="23"/>
      <c r="B3" s="30"/>
      <c r="C3" s="31">
        <v>0.05</v>
      </c>
      <c r="D3" s="31">
        <v>0.03</v>
      </c>
      <c r="E3" s="31">
        <v>2.5000000000000001E-2</v>
      </c>
      <c r="F3" s="32">
        <v>0.03</v>
      </c>
      <c r="G3" s="23"/>
      <c r="H3" s="30"/>
      <c r="I3" s="31">
        <v>0.05</v>
      </c>
      <c r="J3" s="31">
        <v>0.03</v>
      </c>
      <c r="K3" s="31">
        <v>2.5000000000000001E-2</v>
      </c>
      <c r="L3" s="32">
        <v>0.03</v>
      </c>
      <c r="N3" s="29">
        <v>2008</v>
      </c>
      <c r="O3" s="29">
        <v>99.245999999999995</v>
      </c>
      <c r="P3" s="23"/>
    </row>
    <row r="4" spans="1:26" ht="15.75" thickBot="1" x14ac:dyDescent="0.3">
      <c r="A4" s="23"/>
      <c r="B4" s="33" t="s">
        <v>58</v>
      </c>
      <c r="C4" s="34" t="s">
        <v>59</v>
      </c>
      <c r="D4" s="34" t="s">
        <v>59</v>
      </c>
      <c r="E4" s="34" t="s">
        <v>59</v>
      </c>
      <c r="F4" s="35" t="s">
        <v>60</v>
      </c>
      <c r="G4" s="23"/>
      <c r="H4" s="33" t="s">
        <v>58</v>
      </c>
      <c r="I4" s="34" t="s">
        <v>59</v>
      </c>
      <c r="J4" s="34" t="s">
        <v>59</v>
      </c>
      <c r="K4" s="34" t="s">
        <v>59</v>
      </c>
      <c r="L4" s="35" t="s">
        <v>60</v>
      </c>
      <c r="N4" s="29">
        <v>2009</v>
      </c>
      <c r="O4" s="29">
        <v>100</v>
      </c>
      <c r="P4" s="23"/>
    </row>
    <row r="5" spans="1:26" x14ac:dyDescent="0.25">
      <c r="A5" s="23"/>
      <c r="B5" s="36">
        <v>2010</v>
      </c>
      <c r="C5" s="111">
        <v>10</v>
      </c>
      <c r="D5" s="112">
        <v>31</v>
      </c>
      <c r="E5" s="112">
        <v>50</v>
      </c>
      <c r="F5" s="113">
        <v>86</v>
      </c>
      <c r="G5" s="23"/>
      <c r="H5" s="36">
        <v>2010</v>
      </c>
      <c r="I5" s="37">
        <f>(C5)*($O$6/$O$2)</f>
        <v>10.613744002794416</v>
      </c>
      <c r="J5" s="37">
        <f t="shared" ref="J5:L20" si="0">(D5)*($O$6/$O$2)</f>
        <v>32.902606408662692</v>
      </c>
      <c r="K5" s="37">
        <f t="shared" si="0"/>
        <v>53.068720013972083</v>
      </c>
      <c r="L5" s="38">
        <f t="shared" si="0"/>
        <v>91.278198424031984</v>
      </c>
      <c r="N5" s="29">
        <v>2010</v>
      </c>
      <c r="O5" s="29">
        <v>101.221</v>
      </c>
      <c r="P5" s="23"/>
    </row>
    <row r="6" spans="1:26" x14ac:dyDescent="0.25">
      <c r="A6" s="23"/>
      <c r="B6" s="36">
        <v>2011</v>
      </c>
      <c r="C6" s="112">
        <v>11</v>
      </c>
      <c r="D6" s="112">
        <v>32</v>
      </c>
      <c r="E6" s="112">
        <v>51</v>
      </c>
      <c r="F6" s="113">
        <v>90</v>
      </c>
      <c r="G6" s="23"/>
      <c r="H6" s="36">
        <v>2011</v>
      </c>
      <c r="I6" s="39">
        <f>(C6)*($O$6/$O$2)</f>
        <v>11.675118403073858</v>
      </c>
      <c r="J6" s="39">
        <f t="shared" si="0"/>
        <v>33.963980808942132</v>
      </c>
      <c r="K6" s="39">
        <f t="shared" si="0"/>
        <v>54.130094414251523</v>
      </c>
      <c r="L6" s="38">
        <f t="shared" si="0"/>
        <v>95.523696025149746</v>
      </c>
      <c r="N6" s="29">
        <v>2011</v>
      </c>
      <c r="O6" s="29">
        <v>103.31100000000001</v>
      </c>
      <c r="P6" s="23"/>
    </row>
    <row r="7" spans="1:26" x14ac:dyDescent="0.25">
      <c r="A7" s="23"/>
      <c r="B7" s="36">
        <v>2012</v>
      </c>
      <c r="C7" s="112">
        <v>11</v>
      </c>
      <c r="D7" s="112">
        <v>33</v>
      </c>
      <c r="E7" s="112">
        <v>53</v>
      </c>
      <c r="F7" s="113">
        <v>93</v>
      </c>
      <c r="G7" s="23"/>
      <c r="H7" s="36">
        <v>2012</v>
      </c>
      <c r="I7" s="39">
        <f t="shared" ref="I7:L45" si="1">(C7)*($O$6/$O$2)</f>
        <v>11.675118403073858</v>
      </c>
      <c r="J7" s="39">
        <f t="shared" si="0"/>
        <v>35.025355209221573</v>
      </c>
      <c r="K7" s="39">
        <f t="shared" si="0"/>
        <v>56.252843214810405</v>
      </c>
      <c r="L7" s="38">
        <f t="shared" si="0"/>
        <v>98.707819225988075</v>
      </c>
      <c r="N7" s="29">
        <v>2012</v>
      </c>
      <c r="O7" s="29">
        <v>105.166</v>
      </c>
      <c r="P7" s="23"/>
    </row>
    <row r="8" spans="1:26" x14ac:dyDescent="0.25">
      <c r="A8" s="23"/>
      <c r="B8" s="36">
        <v>2013</v>
      </c>
      <c r="C8" s="112">
        <v>11</v>
      </c>
      <c r="D8" s="112">
        <v>34</v>
      </c>
      <c r="E8" s="112">
        <v>54</v>
      </c>
      <c r="F8" s="113">
        <v>97</v>
      </c>
      <c r="G8" s="23"/>
      <c r="H8" s="36">
        <v>2013</v>
      </c>
      <c r="I8" s="39">
        <f t="shared" si="1"/>
        <v>11.675118403073858</v>
      </c>
      <c r="J8" s="39">
        <f t="shared" si="0"/>
        <v>36.086729609501013</v>
      </c>
      <c r="K8" s="39">
        <f t="shared" si="0"/>
        <v>57.314217615089845</v>
      </c>
      <c r="L8" s="38">
        <f t="shared" si="0"/>
        <v>102.95331682710584</v>
      </c>
      <c r="N8" s="29">
        <v>2013</v>
      </c>
      <c r="O8" s="29">
        <v>106.733</v>
      </c>
      <c r="P8" s="23"/>
    </row>
    <row r="9" spans="1:26" x14ac:dyDescent="0.25">
      <c r="A9" s="23"/>
      <c r="B9" s="36">
        <v>2014</v>
      </c>
      <c r="C9" s="112">
        <v>11</v>
      </c>
      <c r="D9" s="112">
        <v>35</v>
      </c>
      <c r="E9" s="112">
        <v>55</v>
      </c>
      <c r="F9" s="113">
        <v>101</v>
      </c>
      <c r="G9" s="23"/>
      <c r="H9" s="36">
        <v>2014</v>
      </c>
      <c r="I9" s="39">
        <f t="shared" si="1"/>
        <v>11.675118403073858</v>
      </c>
      <c r="J9" s="39">
        <f t="shared" si="0"/>
        <v>37.148104009780454</v>
      </c>
      <c r="K9" s="39">
        <f t="shared" si="0"/>
        <v>58.375592015369293</v>
      </c>
      <c r="L9" s="38">
        <f t="shared" si="0"/>
        <v>107.1988144282236</v>
      </c>
      <c r="N9" s="29">
        <v>2014</v>
      </c>
      <c r="O9" s="29">
        <v>108.28700000000001</v>
      </c>
      <c r="P9" s="23"/>
    </row>
    <row r="10" spans="1:26" x14ac:dyDescent="0.25">
      <c r="A10" s="23"/>
      <c r="B10" s="36">
        <v>2015</v>
      </c>
      <c r="C10" s="112">
        <v>11</v>
      </c>
      <c r="D10" s="112">
        <v>36</v>
      </c>
      <c r="E10" s="112">
        <v>56</v>
      </c>
      <c r="F10" s="113">
        <v>105</v>
      </c>
      <c r="G10" s="23"/>
      <c r="H10" s="36">
        <v>2015</v>
      </c>
      <c r="I10" s="39">
        <f t="shared" si="1"/>
        <v>11.675118403073858</v>
      </c>
      <c r="J10" s="39">
        <f t="shared" si="0"/>
        <v>38.209478410059901</v>
      </c>
      <c r="K10" s="39">
        <f t="shared" si="0"/>
        <v>59.436966415648733</v>
      </c>
      <c r="L10" s="38">
        <f t="shared" si="0"/>
        <v>111.44431202934138</v>
      </c>
    </row>
    <row r="11" spans="1:26" x14ac:dyDescent="0.25">
      <c r="A11" s="23"/>
      <c r="B11" s="36">
        <v>2016</v>
      </c>
      <c r="C11" s="112">
        <v>11</v>
      </c>
      <c r="D11" s="112">
        <v>38</v>
      </c>
      <c r="E11" s="112">
        <v>57</v>
      </c>
      <c r="F11" s="113">
        <v>108</v>
      </c>
      <c r="G11" s="23"/>
      <c r="H11" s="36">
        <v>2016</v>
      </c>
      <c r="I11" s="39">
        <f t="shared" si="1"/>
        <v>11.675118403073858</v>
      </c>
      <c r="J11" s="39">
        <f t="shared" si="0"/>
        <v>40.332227210618782</v>
      </c>
      <c r="K11" s="39">
        <f t="shared" si="0"/>
        <v>60.498340815928174</v>
      </c>
      <c r="L11" s="38">
        <f t="shared" si="0"/>
        <v>114.62843523017969</v>
      </c>
      <c r="N11" t="s">
        <v>61</v>
      </c>
    </row>
    <row r="12" spans="1:26" x14ac:dyDescent="0.25">
      <c r="A12" s="23"/>
      <c r="B12" s="36">
        <v>2017</v>
      </c>
      <c r="C12" s="112">
        <v>11</v>
      </c>
      <c r="D12" s="112">
        <v>39</v>
      </c>
      <c r="E12" s="112">
        <v>59</v>
      </c>
      <c r="F12" s="113">
        <v>112</v>
      </c>
      <c r="G12" s="23"/>
      <c r="H12" s="36">
        <v>2017</v>
      </c>
      <c r="I12" s="39">
        <f t="shared" si="1"/>
        <v>11.675118403073858</v>
      </c>
      <c r="J12" s="39">
        <f t="shared" si="0"/>
        <v>41.393601610898223</v>
      </c>
      <c r="K12" s="39">
        <f t="shared" si="0"/>
        <v>62.621089616487055</v>
      </c>
      <c r="L12" s="38">
        <f t="shared" si="0"/>
        <v>118.87393283129747</v>
      </c>
      <c r="N12" s="40" t="s">
        <v>62</v>
      </c>
    </row>
    <row r="13" spans="1:26" x14ac:dyDescent="0.25">
      <c r="A13" s="23"/>
      <c r="B13" s="36">
        <v>2018</v>
      </c>
      <c r="C13" s="112">
        <v>12</v>
      </c>
      <c r="D13" s="112">
        <v>40</v>
      </c>
      <c r="E13" s="112">
        <v>60</v>
      </c>
      <c r="F13" s="113">
        <v>116</v>
      </c>
      <c r="G13" s="23"/>
      <c r="H13" s="36">
        <v>2018</v>
      </c>
      <c r="I13" s="39">
        <f t="shared" si="1"/>
        <v>12.7364928033533</v>
      </c>
      <c r="J13" s="39">
        <f t="shared" si="0"/>
        <v>42.454976011177664</v>
      </c>
      <c r="K13" s="39">
        <f t="shared" si="0"/>
        <v>63.682464016766495</v>
      </c>
      <c r="L13" s="38">
        <f t="shared" si="0"/>
        <v>123.11943043241523</v>
      </c>
      <c r="N13" s="40"/>
    </row>
    <row r="14" spans="1:26" x14ac:dyDescent="0.25">
      <c r="A14" s="23"/>
      <c r="B14" s="36">
        <v>2019</v>
      </c>
      <c r="C14" s="112">
        <v>12</v>
      </c>
      <c r="D14" s="112">
        <v>41</v>
      </c>
      <c r="E14" s="112">
        <v>61</v>
      </c>
      <c r="F14" s="113">
        <v>120</v>
      </c>
      <c r="G14" s="23"/>
      <c r="H14" s="36">
        <v>2019</v>
      </c>
      <c r="I14" s="39">
        <f t="shared" si="1"/>
        <v>12.7364928033533</v>
      </c>
      <c r="J14" s="39">
        <f t="shared" si="0"/>
        <v>43.516350411457104</v>
      </c>
      <c r="K14" s="39">
        <f t="shared" si="0"/>
        <v>64.743838417045936</v>
      </c>
      <c r="L14" s="38">
        <f t="shared" si="0"/>
        <v>127.36492803353299</v>
      </c>
      <c r="O14" s="58" t="s">
        <v>74</v>
      </c>
      <c r="P14" s="58">
        <v>0.90718474000000004</v>
      </c>
      <c r="U14" s="65"/>
    </row>
    <row r="15" spans="1:26" x14ac:dyDescent="0.25">
      <c r="A15" s="23"/>
      <c r="B15" s="36">
        <v>2020</v>
      </c>
      <c r="C15" s="112">
        <v>12</v>
      </c>
      <c r="D15" s="112">
        <v>42</v>
      </c>
      <c r="E15" s="112">
        <v>62</v>
      </c>
      <c r="F15" s="113">
        <v>123</v>
      </c>
      <c r="G15" s="23"/>
      <c r="H15" s="36">
        <v>2020</v>
      </c>
      <c r="I15" s="44">
        <f t="shared" si="1"/>
        <v>12.7364928033533</v>
      </c>
      <c r="J15" s="44">
        <f t="shared" si="0"/>
        <v>44.577724811736552</v>
      </c>
      <c r="K15" s="44">
        <f t="shared" si="0"/>
        <v>65.805212817325383</v>
      </c>
      <c r="L15" s="45">
        <f t="shared" si="0"/>
        <v>130.54905123437132</v>
      </c>
    </row>
    <row r="16" spans="1:26" x14ac:dyDescent="0.25">
      <c r="A16" s="23"/>
      <c r="B16" s="36">
        <v>2021</v>
      </c>
      <c r="C16" s="112">
        <v>12</v>
      </c>
      <c r="D16" s="112">
        <v>42</v>
      </c>
      <c r="E16" s="112">
        <v>63</v>
      </c>
      <c r="F16" s="113">
        <v>126</v>
      </c>
      <c r="G16" s="23"/>
      <c r="H16" s="36">
        <v>2021</v>
      </c>
      <c r="I16" s="39">
        <f t="shared" si="1"/>
        <v>12.7364928033533</v>
      </c>
      <c r="J16" s="39">
        <f t="shared" si="0"/>
        <v>44.577724811736552</v>
      </c>
      <c r="K16" s="39">
        <f t="shared" si="0"/>
        <v>66.866587217604817</v>
      </c>
      <c r="L16" s="38">
        <f t="shared" si="0"/>
        <v>133.73317443520963</v>
      </c>
      <c r="N16" s="55" t="s">
        <v>122</v>
      </c>
      <c r="O16" s="55"/>
      <c r="P16" s="55"/>
      <c r="Q16" s="55"/>
      <c r="R16" s="55"/>
      <c r="S16" s="59"/>
      <c r="U16" s="164" t="s">
        <v>92</v>
      </c>
      <c r="V16" s="164"/>
      <c r="W16" s="164"/>
      <c r="X16" s="164"/>
      <c r="Y16" s="164"/>
      <c r="Z16" s="164"/>
    </row>
    <row r="17" spans="1:26" ht="18" x14ac:dyDescent="0.35">
      <c r="A17" s="23"/>
      <c r="B17" s="36">
        <v>2022</v>
      </c>
      <c r="C17" s="112">
        <v>13</v>
      </c>
      <c r="D17" s="112">
        <v>43</v>
      </c>
      <c r="E17" s="112">
        <v>64</v>
      </c>
      <c r="F17" s="113">
        <v>129</v>
      </c>
      <c r="G17" s="23"/>
      <c r="H17" s="36">
        <v>2022</v>
      </c>
      <c r="I17" s="39">
        <f t="shared" si="1"/>
        <v>13.797867203632741</v>
      </c>
      <c r="J17" s="39">
        <f t="shared" si="0"/>
        <v>45.639099212015992</v>
      </c>
      <c r="K17" s="39">
        <f t="shared" si="0"/>
        <v>67.927961617884264</v>
      </c>
      <c r="L17" s="38">
        <f t="shared" si="0"/>
        <v>136.91729763604798</v>
      </c>
      <c r="N17" s="163" t="s">
        <v>96</v>
      </c>
      <c r="O17" s="163"/>
      <c r="P17" s="163"/>
      <c r="Q17" s="163"/>
      <c r="R17" s="163"/>
      <c r="S17" s="163"/>
      <c r="U17" s="58" t="e">
        <f>#REF!</f>
        <v>#REF!</v>
      </c>
      <c r="V17" s="58"/>
      <c r="W17" s="58"/>
      <c r="X17" s="58"/>
      <c r="Y17" s="58"/>
      <c r="Z17" s="58"/>
    </row>
    <row r="18" spans="1:26" x14ac:dyDescent="0.25">
      <c r="A18" s="23"/>
      <c r="B18" s="36">
        <v>2023</v>
      </c>
      <c r="C18" s="112">
        <v>13</v>
      </c>
      <c r="D18" s="112">
        <v>44</v>
      </c>
      <c r="E18" s="112">
        <v>65</v>
      </c>
      <c r="F18" s="113">
        <v>132</v>
      </c>
      <c r="G18" s="23"/>
      <c r="H18" s="36">
        <v>2023</v>
      </c>
      <c r="I18" s="39">
        <f t="shared" si="1"/>
        <v>13.797867203632741</v>
      </c>
      <c r="J18" s="39">
        <f t="shared" si="0"/>
        <v>46.700473612295433</v>
      </c>
      <c r="K18" s="39">
        <f t="shared" si="0"/>
        <v>68.989336018163712</v>
      </c>
      <c r="L18" s="38">
        <f t="shared" si="0"/>
        <v>140.10142083688629</v>
      </c>
      <c r="N18" s="158" t="s">
        <v>58</v>
      </c>
      <c r="O18" s="160" t="s">
        <v>76</v>
      </c>
      <c r="P18" s="162" t="s">
        <v>64</v>
      </c>
      <c r="Q18" s="162"/>
      <c r="R18" s="162"/>
      <c r="S18" s="162"/>
      <c r="U18" s="58" t="e">
        <f>#REF!</f>
        <v>#REF!</v>
      </c>
      <c r="V18" s="58"/>
      <c r="W18" s="58"/>
      <c r="X18" s="58"/>
      <c r="Y18" s="58"/>
      <c r="Z18" s="58"/>
    </row>
    <row r="19" spans="1:26" ht="20.25" customHeight="1" thickBot="1" x14ac:dyDescent="0.3">
      <c r="A19" s="23"/>
      <c r="B19" s="36">
        <v>2024</v>
      </c>
      <c r="C19" s="112">
        <v>13</v>
      </c>
      <c r="D19" s="112">
        <v>45</v>
      </c>
      <c r="E19" s="112">
        <v>66</v>
      </c>
      <c r="F19" s="113">
        <v>135</v>
      </c>
      <c r="G19" s="23"/>
      <c r="H19" s="36">
        <v>2024</v>
      </c>
      <c r="I19" s="39">
        <f t="shared" si="1"/>
        <v>13.797867203632741</v>
      </c>
      <c r="J19" s="39">
        <f t="shared" si="0"/>
        <v>47.761848012574873</v>
      </c>
      <c r="K19" s="39">
        <f t="shared" si="0"/>
        <v>70.050710418443145</v>
      </c>
      <c r="L19" s="38">
        <f t="shared" si="0"/>
        <v>143.28554403772463</v>
      </c>
      <c r="N19" s="159"/>
      <c r="O19" s="161"/>
      <c r="P19" s="60" t="s">
        <v>65</v>
      </c>
      <c r="Q19" s="60" t="s">
        <v>66</v>
      </c>
      <c r="R19" s="60" t="s">
        <v>67</v>
      </c>
      <c r="S19" s="60" t="s">
        <v>75</v>
      </c>
      <c r="U19" s="58"/>
      <c r="V19" s="58"/>
      <c r="W19" s="58"/>
      <c r="X19" s="58"/>
      <c r="Y19" s="58"/>
      <c r="Z19" s="58"/>
    </row>
    <row r="20" spans="1:26" ht="15.75" customHeight="1" thickTop="1" x14ac:dyDescent="0.25">
      <c r="A20" s="23"/>
      <c r="B20" s="43">
        <v>2025</v>
      </c>
      <c r="C20" s="112">
        <v>14</v>
      </c>
      <c r="D20" s="112">
        <v>46</v>
      </c>
      <c r="E20" s="112">
        <v>68</v>
      </c>
      <c r="F20" s="113">
        <v>138</v>
      </c>
      <c r="G20" s="23"/>
      <c r="H20" s="43">
        <v>2025</v>
      </c>
      <c r="I20" s="44">
        <f t="shared" si="1"/>
        <v>14.859241603912183</v>
      </c>
      <c r="J20" s="44">
        <f t="shared" si="0"/>
        <v>48.823222412854314</v>
      </c>
      <c r="K20" s="44">
        <f t="shared" si="0"/>
        <v>72.173459219002027</v>
      </c>
      <c r="L20" s="45">
        <f t="shared" si="0"/>
        <v>146.46966723856295</v>
      </c>
      <c r="N20" s="76">
        <v>2020</v>
      </c>
      <c r="O20" s="77">
        <f>('Base Case'!AM56-'Policy Case'!AM56)*P14</f>
        <v>63.044781466388557</v>
      </c>
      <c r="P20" s="80">
        <f>($O$20)*(I$15)</f>
        <v>802.96940543563937</v>
      </c>
      <c r="Q20" s="80">
        <f t="shared" ref="Q20:S20" si="2">($O$20)*(J$15)</f>
        <v>2810.3929190247377</v>
      </c>
      <c r="R20" s="80">
        <f t="shared" si="2"/>
        <v>4148.6752614174702</v>
      </c>
      <c r="S20" s="80">
        <f t="shared" si="2"/>
        <v>8230.4364057153034</v>
      </c>
      <c r="U20" s="58" t="e">
        <f>#REF!</f>
        <v>#REF!</v>
      </c>
      <c r="V20" s="58"/>
      <c r="W20" s="116" t="e">
        <f>#REF!</f>
        <v>#REF!</v>
      </c>
      <c r="X20" s="116" t="e">
        <f>#REF!</f>
        <v>#REF!</v>
      </c>
      <c r="Y20" s="116" t="e">
        <f>#REF!</f>
        <v>#REF!</v>
      </c>
      <c r="Z20" s="116" t="e">
        <f>#REF!</f>
        <v>#REF!</v>
      </c>
    </row>
    <row r="21" spans="1:26" x14ac:dyDescent="0.25">
      <c r="A21" s="23"/>
      <c r="B21" s="36">
        <v>2026</v>
      </c>
      <c r="C21" s="112">
        <v>14</v>
      </c>
      <c r="D21" s="112">
        <v>47</v>
      </c>
      <c r="E21" s="112">
        <v>69</v>
      </c>
      <c r="F21" s="113">
        <v>141</v>
      </c>
      <c r="G21" s="23"/>
      <c r="H21" s="36">
        <v>2026</v>
      </c>
      <c r="I21" s="39">
        <f t="shared" si="1"/>
        <v>14.859241603912183</v>
      </c>
      <c r="J21" s="39">
        <f t="shared" si="1"/>
        <v>49.884596813133754</v>
      </c>
      <c r="K21" s="39">
        <f t="shared" si="1"/>
        <v>73.234833619281474</v>
      </c>
      <c r="L21" s="38">
        <f t="shared" si="1"/>
        <v>149.65379043940126</v>
      </c>
      <c r="N21" s="56">
        <v>2025</v>
      </c>
      <c r="O21" s="77">
        <f>('Base Case'!AN56-'Policy Case'!AN56)*P14</f>
        <v>210.51166123088828</v>
      </c>
      <c r="P21" s="57">
        <f>(($O$21)*(I20))</f>
        <v>3128.0436346706824</v>
      </c>
      <c r="Q21" s="57">
        <f>(($O$21)*(J20))</f>
        <v>10277.857656775099</v>
      </c>
      <c r="R21" s="57">
        <f>(($O$21)*(K20))</f>
        <v>15193.354796971886</v>
      </c>
      <c r="S21" s="57">
        <f>(($O$21)*(L20))</f>
        <v>30833.572970325298</v>
      </c>
      <c r="U21" s="58" t="e">
        <f>#REF!</f>
        <v>#REF!</v>
      </c>
      <c r="V21" s="58"/>
      <c r="W21" s="116" t="e">
        <f>#REF!</f>
        <v>#REF!</v>
      </c>
      <c r="X21" s="116" t="e">
        <f>#REF!</f>
        <v>#REF!</v>
      </c>
      <c r="Y21" s="116" t="e">
        <f>#REF!</f>
        <v>#REF!</v>
      </c>
      <c r="Z21" s="116" t="e">
        <f>#REF!</f>
        <v>#REF!</v>
      </c>
    </row>
    <row r="22" spans="1:26" ht="15.75" thickBot="1" x14ac:dyDescent="0.3">
      <c r="A22" s="23"/>
      <c r="B22" s="36">
        <v>2027</v>
      </c>
      <c r="C22" s="112">
        <v>15</v>
      </c>
      <c r="D22" s="112">
        <v>48</v>
      </c>
      <c r="E22" s="112">
        <v>70</v>
      </c>
      <c r="F22" s="113">
        <v>143</v>
      </c>
      <c r="G22" s="23"/>
      <c r="H22" s="36">
        <v>2027</v>
      </c>
      <c r="I22" s="39">
        <f t="shared" si="1"/>
        <v>15.920616004191624</v>
      </c>
      <c r="J22" s="39">
        <f t="shared" si="1"/>
        <v>50.945971213413202</v>
      </c>
      <c r="K22" s="39">
        <f t="shared" si="1"/>
        <v>74.296208019560908</v>
      </c>
      <c r="L22" s="38">
        <f t="shared" si="1"/>
        <v>151.77653923996016</v>
      </c>
      <c r="N22" s="61">
        <v>2030</v>
      </c>
      <c r="O22" s="77">
        <f>('Base Case'!AO56-'Policy Case'!AO56)*P14</f>
        <v>376.44961927206094</v>
      </c>
      <c r="P22" s="62">
        <f>(($O$22)*(I25))</f>
        <v>6392.8638222449254</v>
      </c>
      <c r="Q22" s="62">
        <f>(($O$22)*(J25))</f>
        <v>19977.69944451539</v>
      </c>
      <c r="R22" s="62">
        <f>(($O$22)*(K25))</f>
        <v>29167.44118899247</v>
      </c>
      <c r="S22" s="62">
        <f>(($O$22)*(L25))</f>
        <v>60732.206311326787</v>
      </c>
      <c r="U22" s="58" t="e">
        <f>#REF!</f>
        <v>#REF!</v>
      </c>
      <c r="V22" s="58"/>
      <c r="W22" s="116" t="e">
        <f>#REF!</f>
        <v>#REF!</v>
      </c>
      <c r="X22" s="116" t="e">
        <f>#REF!</f>
        <v>#REF!</v>
      </c>
      <c r="Y22" s="116" t="e">
        <f>#REF!</f>
        <v>#REF!</v>
      </c>
      <c r="Z22" s="116" t="e">
        <f>#REF!</f>
        <v>#REF!</v>
      </c>
    </row>
    <row r="23" spans="1:26" ht="15.75" thickTop="1" x14ac:dyDescent="0.25">
      <c r="A23" s="23"/>
      <c r="B23" s="36">
        <v>2028</v>
      </c>
      <c r="C23" s="112">
        <v>15</v>
      </c>
      <c r="D23" s="112">
        <v>49</v>
      </c>
      <c r="E23" s="112">
        <v>71</v>
      </c>
      <c r="F23" s="113">
        <v>146</v>
      </c>
      <c r="G23" s="23"/>
      <c r="H23" s="36">
        <v>2028</v>
      </c>
      <c r="I23" s="39">
        <f t="shared" si="1"/>
        <v>15.920616004191624</v>
      </c>
      <c r="J23" s="39">
        <f t="shared" si="1"/>
        <v>52.007345613692642</v>
      </c>
      <c r="K23" s="39">
        <f t="shared" si="1"/>
        <v>75.357582419840355</v>
      </c>
      <c r="L23" s="38">
        <f t="shared" si="1"/>
        <v>154.96066244079847</v>
      </c>
      <c r="N23" s="41"/>
      <c r="O23" s="42"/>
      <c r="P23" s="41"/>
      <c r="Q23" s="41"/>
      <c r="R23" s="41"/>
      <c r="U23" s="58"/>
      <c r="V23" s="58"/>
      <c r="W23" s="58"/>
      <c r="X23" s="58"/>
      <c r="Y23" s="58"/>
      <c r="Z23" s="58"/>
    </row>
    <row r="24" spans="1:26" x14ac:dyDescent="0.25">
      <c r="A24" s="23"/>
      <c r="B24" s="36">
        <v>2029</v>
      </c>
      <c r="C24" s="112">
        <v>15</v>
      </c>
      <c r="D24" s="112">
        <v>49</v>
      </c>
      <c r="E24" s="112">
        <v>72</v>
      </c>
      <c r="F24" s="113">
        <v>149</v>
      </c>
      <c r="G24" s="23"/>
      <c r="H24" s="36">
        <v>2029</v>
      </c>
      <c r="I24" s="39">
        <f t="shared" si="1"/>
        <v>15.920616004191624</v>
      </c>
      <c r="J24" s="39">
        <f t="shared" si="1"/>
        <v>52.007345613692642</v>
      </c>
      <c r="K24" s="39">
        <f t="shared" si="1"/>
        <v>76.418956820119803</v>
      </c>
      <c r="L24" s="38">
        <f t="shared" si="1"/>
        <v>158.14478564163682</v>
      </c>
      <c r="N24" s="55" t="s">
        <v>121</v>
      </c>
      <c r="O24" s="55"/>
      <c r="P24" s="55"/>
      <c r="Q24" s="55"/>
      <c r="R24" s="55"/>
      <c r="S24" s="59"/>
      <c r="U24" s="58"/>
      <c r="V24" s="58"/>
      <c r="W24" s="58"/>
      <c r="X24" s="58"/>
      <c r="Y24" s="58"/>
      <c r="Z24" s="58"/>
    </row>
    <row r="25" spans="1:26" ht="18" x14ac:dyDescent="0.35">
      <c r="A25" s="23"/>
      <c r="B25" s="36">
        <v>2030</v>
      </c>
      <c r="C25" s="112">
        <v>16</v>
      </c>
      <c r="D25" s="112">
        <v>50</v>
      </c>
      <c r="E25" s="112">
        <v>73</v>
      </c>
      <c r="F25" s="113">
        <v>152</v>
      </c>
      <c r="G25" s="23"/>
      <c r="H25" s="43">
        <v>2030</v>
      </c>
      <c r="I25" s="44">
        <f t="shared" si="1"/>
        <v>16.981990404471066</v>
      </c>
      <c r="J25" s="44">
        <f t="shared" si="1"/>
        <v>53.068720013972083</v>
      </c>
      <c r="K25" s="44">
        <f t="shared" si="1"/>
        <v>77.480331220399236</v>
      </c>
      <c r="L25" s="45">
        <f t="shared" si="1"/>
        <v>161.32890884247513</v>
      </c>
      <c r="N25" s="163" t="s">
        <v>97</v>
      </c>
      <c r="O25" s="163"/>
      <c r="P25" s="163"/>
      <c r="Q25" s="163"/>
      <c r="R25" s="163"/>
      <c r="S25" s="163"/>
      <c r="U25" s="58"/>
      <c r="V25" s="58"/>
      <c r="W25" s="58"/>
      <c r="X25" s="58"/>
      <c r="Y25" s="58"/>
      <c r="Z25" s="58"/>
    </row>
    <row r="26" spans="1:26" x14ac:dyDescent="0.25">
      <c r="A26" s="23"/>
      <c r="B26" s="36">
        <v>2031</v>
      </c>
      <c r="C26" s="112">
        <v>16</v>
      </c>
      <c r="D26" s="112">
        <v>51</v>
      </c>
      <c r="E26" s="112">
        <v>74</v>
      </c>
      <c r="F26" s="113">
        <v>155</v>
      </c>
      <c r="G26" s="23"/>
      <c r="H26" s="36">
        <v>2031</v>
      </c>
      <c r="I26" s="39">
        <f t="shared" si="1"/>
        <v>16.981990404471066</v>
      </c>
      <c r="J26" s="39">
        <f t="shared" si="1"/>
        <v>54.130094414251523</v>
      </c>
      <c r="K26" s="39">
        <f t="shared" si="1"/>
        <v>78.541705620678684</v>
      </c>
      <c r="L26" s="38">
        <f t="shared" si="1"/>
        <v>164.51303204331344</v>
      </c>
      <c r="N26" s="158" t="s">
        <v>58</v>
      </c>
      <c r="O26" s="160" t="s">
        <v>76</v>
      </c>
      <c r="P26" s="162" t="s">
        <v>64</v>
      </c>
      <c r="Q26" s="162"/>
      <c r="R26" s="162"/>
      <c r="S26" s="162"/>
      <c r="U26" s="58"/>
      <c r="V26" s="58"/>
      <c r="W26" s="58"/>
      <c r="X26" s="58"/>
      <c r="Y26" s="58"/>
      <c r="Z26" s="58"/>
    </row>
    <row r="27" spans="1:26" ht="16.5" customHeight="1" thickBot="1" x14ac:dyDescent="0.3">
      <c r="A27" s="23"/>
      <c r="B27" s="36">
        <v>2032</v>
      </c>
      <c r="C27" s="112">
        <v>17</v>
      </c>
      <c r="D27" s="112">
        <v>52</v>
      </c>
      <c r="E27" s="112">
        <v>75</v>
      </c>
      <c r="F27" s="113">
        <v>158</v>
      </c>
      <c r="G27" s="23"/>
      <c r="H27" s="36">
        <v>2032</v>
      </c>
      <c r="I27" s="39">
        <f t="shared" si="1"/>
        <v>18.043364804750507</v>
      </c>
      <c r="J27" s="39">
        <f t="shared" si="1"/>
        <v>55.191468814530964</v>
      </c>
      <c r="K27" s="39">
        <f t="shared" si="1"/>
        <v>79.603080020958117</v>
      </c>
      <c r="L27" s="38">
        <f t="shared" si="1"/>
        <v>167.69715524415179</v>
      </c>
      <c r="N27" s="159"/>
      <c r="O27" s="161"/>
      <c r="P27" s="60" t="s">
        <v>65</v>
      </c>
      <c r="Q27" s="60" t="s">
        <v>66</v>
      </c>
      <c r="R27" s="60" t="s">
        <v>67</v>
      </c>
      <c r="S27" s="60" t="s">
        <v>75</v>
      </c>
      <c r="U27" s="58"/>
      <c r="V27" s="58"/>
      <c r="W27" s="58"/>
      <c r="X27" s="58"/>
      <c r="Y27" s="58"/>
      <c r="Z27" s="58"/>
    </row>
    <row r="28" spans="1:26" ht="15.75" thickTop="1" x14ac:dyDescent="0.25">
      <c r="A28" s="23"/>
      <c r="B28" s="36">
        <v>2033</v>
      </c>
      <c r="C28" s="112">
        <v>17</v>
      </c>
      <c r="D28" s="112">
        <v>53</v>
      </c>
      <c r="E28" s="112">
        <v>76</v>
      </c>
      <c r="F28" s="113">
        <v>161</v>
      </c>
      <c r="G28" s="23"/>
      <c r="H28" s="36">
        <v>2033</v>
      </c>
      <c r="I28" s="39">
        <f t="shared" si="1"/>
        <v>18.043364804750507</v>
      </c>
      <c r="J28" s="39">
        <f t="shared" si="1"/>
        <v>56.252843214810405</v>
      </c>
      <c r="K28" s="39">
        <f t="shared" si="1"/>
        <v>80.664454421237565</v>
      </c>
      <c r="L28" s="38">
        <f t="shared" si="1"/>
        <v>170.8812784449901</v>
      </c>
      <c r="N28" s="76">
        <v>2020</v>
      </c>
      <c r="O28" s="78">
        <f>O20</f>
        <v>63.044781466388557</v>
      </c>
      <c r="P28" s="79">
        <f>ROUND(P20, 2-1-INT(LOG10(ABS(P20))))</f>
        <v>800</v>
      </c>
      <c r="Q28" s="79">
        <f t="shared" ref="Q28:S30" si="3">ROUND(Q20, 2-1-INT(LOG10(ABS(Q20))))</f>
        <v>2800</v>
      </c>
      <c r="R28" s="79">
        <f t="shared" si="3"/>
        <v>4100</v>
      </c>
      <c r="S28" s="79">
        <f t="shared" si="3"/>
        <v>8200</v>
      </c>
      <c r="U28" s="117" t="e">
        <f>#REF!</f>
        <v>#REF!</v>
      </c>
      <c r="V28" s="118"/>
      <c r="W28" s="118" t="e">
        <f>#REF!</f>
        <v>#REF!</v>
      </c>
      <c r="X28" s="118" t="e">
        <f>#REF!</f>
        <v>#REF!</v>
      </c>
      <c r="Y28" s="118" t="e">
        <f>#REF!</f>
        <v>#REF!</v>
      </c>
      <c r="Z28" s="118" t="e">
        <f>#REF!</f>
        <v>#REF!</v>
      </c>
    </row>
    <row r="29" spans="1:26" x14ac:dyDescent="0.25">
      <c r="A29" s="23"/>
      <c r="B29" s="36">
        <v>2034</v>
      </c>
      <c r="C29" s="112">
        <v>18</v>
      </c>
      <c r="D29" s="112">
        <v>54</v>
      </c>
      <c r="E29" s="112">
        <v>77</v>
      </c>
      <c r="F29" s="113">
        <v>164</v>
      </c>
      <c r="G29" s="23"/>
      <c r="H29" s="36">
        <v>2034</v>
      </c>
      <c r="I29" s="39">
        <f t="shared" si="1"/>
        <v>19.104739205029951</v>
      </c>
      <c r="J29" s="39">
        <f t="shared" si="1"/>
        <v>57.314217615089845</v>
      </c>
      <c r="K29" s="39">
        <f t="shared" si="1"/>
        <v>81.725828821517013</v>
      </c>
      <c r="L29" s="38">
        <f t="shared" si="1"/>
        <v>174.06540164582842</v>
      </c>
      <c r="N29" s="56">
        <v>2025</v>
      </c>
      <c r="O29" s="63">
        <f>O21</f>
        <v>210.51166123088828</v>
      </c>
      <c r="P29" s="57">
        <f>ROUND(P21, 2-1-INT(LOG10(ABS(P21))))</f>
        <v>3100</v>
      </c>
      <c r="Q29" s="57">
        <f t="shared" si="3"/>
        <v>10000</v>
      </c>
      <c r="R29" s="57">
        <f t="shared" si="3"/>
        <v>15000</v>
      </c>
      <c r="S29" s="57">
        <f t="shared" si="3"/>
        <v>31000</v>
      </c>
      <c r="U29" s="117" t="e">
        <f>#REF!</f>
        <v>#REF!</v>
      </c>
      <c r="V29" s="118"/>
      <c r="W29" s="118" t="e">
        <f>#REF!</f>
        <v>#REF!</v>
      </c>
      <c r="X29" s="118" t="e">
        <f>#REF!</f>
        <v>#REF!</v>
      </c>
      <c r="Y29" s="118" t="e">
        <f>#REF!</f>
        <v>#REF!</v>
      </c>
      <c r="Z29" s="118" t="e">
        <f>#REF!</f>
        <v>#REF!</v>
      </c>
    </row>
    <row r="30" spans="1:26" ht="15.75" thickBot="1" x14ac:dyDescent="0.3">
      <c r="A30" s="23"/>
      <c r="B30" s="36">
        <v>2035</v>
      </c>
      <c r="C30" s="112">
        <v>18</v>
      </c>
      <c r="D30" s="112">
        <v>55</v>
      </c>
      <c r="E30" s="112">
        <v>78</v>
      </c>
      <c r="F30" s="113">
        <v>168</v>
      </c>
      <c r="G30" s="23"/>
      <c r="H30" s="36">
        <v>2035</v>
      </c>
      <c r="I30" s="39">
        <f t="shared" si="1"/>
        <v>19.104739205029951</v>
      </c>
      <c r="J30" s="39">
        <f t="shared" si="1"/>
        <v>58.375592015369293</v>
      </c>
      <c r="K30" s="39">
        <f t="shared" si="1"/>
        <v>82.787203221796446</v>
      </c>
      <c r="L30" s="38">
        <f t="shared" si="1"/>
        <v>178.31089924694621</v>
      </c>
      <c r="N30" s="61">
        <v>2030</v>
      </c>
      <c r="O30" s="64">
        <f>O22</f>
        <v>376.44961927206094</v>
      </c>
      <c r="P30" s="62">
        <f>ROUND(P22, 2-1-INT(LOG10(ABS(P22))))</f>
        <v>6400</v>
      </c>
      <c r="Q30" s="62">
        <f t="shared" si="3"/>
        <v>20000</v>
      </c>
      <c r="R30" s="62">
        <f t="shared" si="3"/>
        <v>29000</v>
      </c>
      <c r="S30" s="62">
        <f t="shared" si="3"/>
        <v>61000</v>
      </c>
      <c r="U30" s="117" t="e">
        <f>#REF!</f>
        <v>#REF!</v>
      </c>
      <c r="V30" s="118"/>
      <c r="W30" s="118" t="e">
        <f>#REF!</f>
        <v>#REF!</v>
      </c>
      <c r="X30" s="118" t="e">
        <f>#REF!</f>
        <v>#REF!</v>
      </c>
      <c r="Y30" s="118" t="e">
        <f>#REF!</f>
        <v>#REF!</v>
      </c>
      <c r="Z30" s="118" t="e">
        <f>#REF!</f>
        <v>#REF!</v>
      </c>
    </row>
    <row r="31" spans="1:26" ht="15.75" thickTop="1" x14ac:dyDescent="0.25">
      <c r="A31" s="23"/>
      <c r="B31" s="36">
        <v>2036</v>
      </c>
      <c r="C31" s="112">
        <v>19</v>
      </c>
      <c r="D31" s="112">
        <v>56</v>
      </c>
      <c r="E31" s="112">
        <v>79</v>
      </c>
      <c r="F31" s="113">
        <v>171</v>
      </c>
      <c r="G31" s="23"/>
      <c r="H31" s="36">
        <v>2036</v>
      </c>
      <c r="I31" s="39">
        <f t="shared" si="1"/>
        <v>20.166113605309391</v>
      </c>
      <c r="J31" s="39">
        <f t="shared" si="1"/>
        <v>59.436966415648733</v>
      </c>
      <c r="K31" s="39">
        <f t="shared" si="1"/>
        <v>83.848577622075894</v>
      </c>
      <c r="L31" s="38">
        <f t="shared" si="1"/>
        <v>181.49502244778452</v>
      </c>
    </row>
    <row r="32" spans="1:26" x14ac:dyDescent="0.25">
      <c r="A32" s="23"/>
      <c r="B32" s="36">
        <v>2037</v>
      </c>
      <c r="C32" s="112">
        <v>19</v>
      </c>
      <c r="D32" s="112">
        <v>57</v>
      </c>
      <c r="E32" s="112">
        <v>81</v>
      </c>
      <c r="F32" s="113">
        <v>174</v>
      </c>
      <c r="G32" s="23"/>
      <c r="H32" s="36">
        <v>2037</v>
      </c>
      <c r="I32" s="39">
        <f t="shared" si="1"/>
        <v>20.166113605309391</v>
      </c>
      <c r="J32" s="39">
        <f t="shared" si="1"/>
        <v>60.498340815928174</v>
      </c>
      <c r="K32" s="39">
        <f t="shared" si="1"/>
        <v>85.971326422634775</v>
      </c>
      <c r="L32" s="38">
        <f t="shared" si="1"/>
        <v>184.67914564862284</v>
      </c>
    </row>
    <row r="33" spans="1:19" x14ac:dyDescent="0.25">
      <c r="A33" s="23"/>
      <c r="B33" s="36">
        <v>2038</v>
      </c>
      <c r="C33" s="112">
        <v>20</v>
      </c>
      <c r="D33" s="112">
        <v>58</v>
      </c>
      <c r="E33" s="112">
        <v>82</v>
      </c>
      <c r="F33" s="113">
        <v>177</v>
      </c>
      <c r="G33" s="23"/>
      <c r="H33" s="36">
        <v>2038</v>
      </c>
      <c r="I33" s="39">
        <f t="shared" si="1"/>
        <v>21.227488005588832</v>
      </c>
      <c r="J33" s="39">
        <f t="shared" si="1"/>
        <v>61.559715216207614</v>
      </c>
      <c r="K33" s="39">
        <f t="shared" si="1"/>
        <v>87.032700822914208</v>
      </c>
      <c r="L33" s="38">
        <f t="shared" si="1"/>
        <v>187.86326884946118</v>
      </c>
      <c r="N33" s="55" t="s">
        <v>122</v>
      </c>
      <c r="O33" s="55"/>
      <c r="P33" s="55"/>
      <c r="Q33" s="55"/>
      <c r="R33" s="55"/>
      <c r="S33" s="59"/>
    </row>
    <row r="34" spans="1:19" ht="18" x14ac:dyDescent="0.35">
      <c r="A34" s="23"/>
      <c r="B34" s="36">
        <v>2039</v>
      </c>
      <c r="C34" s="112">
        <v>20</v>
      </c>
      <c r="D34" s="112">
        <v>59</v>
      </c>
      <c r="E34" s="112">
        <v>83</v>
      </c>
      <c r="F34" s="113">
        <v>180</v>
      </c>
      <c r="G34" s="23"/>
      <c r="H34" s="36">
        <v>2039</v>
      </c>
      <c r="I34" s="39">
        <f t="shared" si="1"/>
        <v>21.227488005588832</v>
      </c>
      <c r="J34" s="39">
        <f t="shared" si="1"/>
        <v>62.621089616487055</v>
      </c>
      <c r="K34" s="39">
        <f t="shared" si="1"/>
        <v>88.094075223193656</v>
      </c>
      <c r="L34" s="38">
        <f t="shared" si="1"/>
        <v>191.04739205029949</v>
      </c>
      <c r="N34" s="163" t="s">
        <v>98</v>
      </c>
      <c r="O34" s="163"/>
      <c r="P34" s="163"/>
      <c r="Q34" s="163"/>
      <c r="R34" s="163"/>
      <c r="S34" s="163"/>
    </row>
    <row r="35" spans="1:19" x14ac:dyDescent="0.25">
      <c r="A35" s="23"/>
      <c r="B35" s="36">
        <v>2040</v>
      </c>
      <c r="C35" s="112">
        <v>21</v>
      </c>
      <c r="D35" s="112">
        <v>60</v>
      </c>
      <c r="E35" s="112">
        <v>84</v>
      </c>
      <c r="F35" s="113">
        <v>183</v>
      </c>
      <c r="G35" s="23"/>
      <c r="H35" s="36">
        <v>2040</v>
      </c>
      <c r="I35" s="39">
        <f t="shared" si="1"/>
        <v>22.288862405868276</v>
      </c>
      <c r="J35" s="39">
        <f t="shared" si="1"/>
        <v>63.682464016766495</v>
      </c>
      <c r="K35" s="39">
        <f t="shared" si="1"/>
        <v>89.155449623473103</v>
      </c>
      <c r="L35" s="38">
        <f t="shared" si="1"/>
        <v>194.23151525113781</v>
      </c>
      <c r="N35" s="158" t="s">
        <v>58</v>
      </c>
      <c r="O35" s="160" t="s">
        <v>76</v>
      </c>
      <c r="P35" s="162" t="s">
        <v>64</v>
      </c>
      <c r="Q35" s="162"/>
      <c r="R35" s="162"/>
      <c r="S35" s="162"/>
    </row>
    <row r="36" spans="1:19" ht="41.25" thickBot="1" x14ac:dyDescent="0.3">
      <c r="A36" s="23"/>
      <c r="B36" s="36">
        <v>2041</v>
      </c>
      <c r="C36" s="112">
        <v>21</v>
      </c>
      <c r="D36" s="112">
        <v>61</v>
      </c>
      <c r="E36" s="112">
        <v>85</v>
      </c>
      <c r="F36" s="113">
        <v>186</v>
      </c>
      <c r="G36" s="23"/>
      <c r="H36" s="36">
        <v>2041</v>
      </c>
      <c r="I36" s="39">
        <f t="shared" si="1"/>
        <v>22.288862405868276</v>
      </c>
      <c r="J36" s="39">
        <f t="shared" si="1"/>
        <v>64.743838417045936</v>
      </c>
      <c r="K36" s="39">
        <f t="shared" si="1"/>
        <v>90.216824023752537</v>
      </c>
      <c r="L36" s="38">
        <f t="shared" si="1"/>
        <v>197.41563845197615</v>
      </c>
      <c r="N36" s="159"/>
      <c r="O36" s="161"/>
      <c r="P36" s="60" t="s">
        <v>65</v>
      </c>
      <c r="Q36" s="60" t="s">
        <v>66</v>
      </c>
      <c r="R36" s="60" t="s">
        <v>67</v>
      </c>
      <c r="S36" s="60" t="s">
        <v>75</v>
      </c>
    </row>
    <row r="37" spans="1:19" ht="15.75" thickTop="1" x14ac:dyDescent="0.25">
      <c r="A37" s="23"/>
      <c r="B37" s="36">
        <v>2042</v>
      </c>
      <c r="C37" s="112">
        <v>22</v>
      </c>
      <c r="D37" s="112">
        <v>61</v>
      </c>
      <c r="E37" s="112">
        <v>86</v>
      </c>
      <c r="F37" s="113">
        <v>189</v>
      </c>
      <c r="G37" s="23"/>
      <c r="H37" s="36">
        <v>2042</v>
      </c>
      <c r="I37" s="39">
        <f t="shared" si="1"/>
        <v>23.350236806147716</v>
      </c>
      <c r="J37" s="39">
        <f t="shared" si="1"/>
        <v>64.743838417045936</v>
      </c>
      <c r="K37" s="39">
        <f t="shared" si="1"/>
        <v>91.278198424031984</v>
      </c>
      <c r="L37" s="38">
        <f t="shared" si="1"/>
        <v>200.59976165281446</v>
      </c>
      <c r="N37" s="76">
        <v>2020</v>
      </c>
      <c r="O37" s="77">
        <f>('Base Case'!AM$56-'Policy Mass'!AM$56)*$P$14</f>
        <v>73.985754789053189</v>
      </c>
      <c r="P37" s="80">
        <f>($O$37)*(I$15)</f>
        <v>942.31903342143789</v>
      </c>
      <c r="Q37" s="80">
        <f t="shared" ref="Q37:S37" si="4">($O$37)*(J$15)</f>
        <v>3298.1166169750327</v>
      </c>
      <c r="R37" s="80">
        <f t="shared" si="4"/>
        <v>4868.6483393440958</v>
      </c>
      <c r="S37" s="80">
        <f t="shared" si="4"/>
        <v>9658.7700925697372</v>
      </c>
    </row>
    <row r="38" spans="1:19" x14ac:dyDescent="0.25">
      <c r="A38" s="23"/>
      <c r="B38" s="36">
        <v>2043</v>
      </c>
      <c r="C38" s="112">
        <v>22</v>
      </c>
      <c r="D38" s="112">
        <v>62</v>
      </c>
      <c r="E38" s="112">
        <v>87</v>
      </c>
      <c r="F38" s="113">
        <v>192</v>
      </c>
      <c r="G38" s="23"/>
      <c r="H38" s="36">
        <v>2043</v>
      </c>
      <c r="I38" s="39">
        <f t="shared" si="1"/>
        <v>23.350236806147716</v>
      </c>
      <c r="J38" s="39">
        <f t="shared" si="1"/>
        <v>65.805212817325383</v>
      </c>
      <c r="K38" s="39">
        <f t="shared" si="1"/>
        <v>92.339572824311418</v>
      </c>
      <c r="L38" s="38">
        <f t="shared" si="1"/>
        <v>203.78388485365281</v>
      </c>
      <c r="N38" s="56">
        <v>2025</v>
      </c>
      <c r="O38" s="77">
        <f>('Base Case'!AN$56-'Policy Mass'!AN$56)*$P$14</f>
        <v>239.79177562491654</v>
      </c>
      <c r="P38" s="57">
        <f>(($O$38)*(I$20))</f>
        <v>3563.1239286417353</v>
      </c>
      <c r="Q38" s="57">
        <f t="shared" ref="Q38:S38" si="5">(($O$38)*(J$20))</f>
        <v>11707.407194108559</v>
      </c>
      <c r="R38" s="57">
        <f t="shared" si="5"/>
        <v>17306.601939116998</v>
      </c>
      <c r="S38" s="57">
        <f t="shared" si="5"/>
        <v>35122.221582325677</v>
      </c>
    </row>
    <row r="39" spans="1:19" ht="15.75" thickBot="1" x14ac:dyDescent="0.3">
      <c r="A39" s="23"/>
      <c r="B39" s="36">
        <v>2044</v>
      </c>
      <c r="C39" s="112">
        <v>23</v>
      </c>
      <c r="D39" s="112">
        <v>63</v>
      </c>
      <c r="E39" s="112">
        <v>88</v>
      </c>
      <c r="F39" s="113">
        <v>194</v>
      </c>
      <c r="G39" s="23"/>
      <c r="H39" s="36">
        <v>2044</v>
      </c>
      <c r="I39" s="39">
        <f t="shared" si="1"/>
        <v>24.411611206427157</v>
      </c>
      <c r="J39" s="39">
        <f t="shared" si="1"/>
        <v>66.866587217604817</v>
      </c>
      <c r="K39" s="39">
        <f t="shared" si="1"/>
        <v>93.400947224590865</v>
      </c>
      <c r="L39" s="38">
        <f t="shared" si="1"/>
        <v>205.90663365421167</v>
      </c>
      <c r="N39" s="61">
        <v>2030</v>
      </c>
      <c r="O39" s="121">
        <f>('Base Case'!AO$56-'Policy Mass'!AO$56)*$P$14</f>
        <v>374.99506281720534</v>
      </c>
      <c r="P39" s="62">
        <f>(($O$39)*(I$25))</f>
        <v>6368.1625584858057</v>
      </c>
      <c r="Q39" s="62">
        <f t="shared" ref="Q39:S39" si="6">(($O$39)*(J$25))</f>
        <v>19900.507995268144</v>
      </c>
      <c r="R39" s="62">
        <f t="shared" si="6"/>
        <v>29054.741673091488</v>
      </c>
      <c r="S39" s="62">
        <f t="shared" si="6"/>
        <v>60497.544305615156</v>
      </c>
    </row>
    <row r="40" spans="1:19" ht="15.75" thickTop="1" x14ac:dyDescent="0.25">
      <c r="A40" s="23"/>
      <c r="B40" s="36">
        <v>2045</v>
      </c>
      <c r="C40" s="112">
        <v>23</v>
      </c>
      <c r="D40" s="112">
        <v>64</v>
      </c>
      <c r="E40" s="112">
        <v>89</v>
      </c>
      <c r="F40" s="113">
        <v>197</v>
      </c>
      <c r="G40" s="23"/>
      <c r="H40" s="36">
        <v>2045</v>
      </c>
      <c r="I40" s="39">
        <f t="shared" si="1"/>
        <v>24.411611206427157</v>
      </c>
      <c r="J40" s="39">
        <f t="shared" si="1"/>
        <v>67.927961617884264</v>
      </c>
      <c r="K40" s="39">
        <f t="shared" si="1"/>
        <v>94.462321624870299</v>
      </c>
      <c r="L40" s="38">
        <f t="shared" si="1"/>
        <v>209.09075685504999</v>
      </c>
      <c r="N40" s="41"/>
      <c r="O40" s="42"/>
      <c r="P40" s="41"/>
      <c r="Q40" s="41"/>
      <c r="R40" s="41"/>
    </row>
    <row r="41" spans="1:19" x14ac:dyDescent="0.25">
      <c r="A41" s="23"/>
      <c r="B41" s="36">
        <v>2046</v>
      </c>
      <c r="C41" s="112">
        <v>24</v>
      </c>
      <c r="D41" s="112">
        <v>65</v>
      </c>
      <c r="E41" s="112">
        <v>90</v>
      </c>
      <c r="F41" s="113">
        <v>200</v>
      </c>
      <c r="G41" s="23"/>
      <c r="H41" s="36">
        <v>2046</v>
      </c>
      <c r="I41" s="39">
        <f t="shared" si="1"/>
        <v>25.472985606706601</v>
      </c>
      <c r="J41" s="39">
        <f t="shared" si="1"/>
        <v>68.989336018163712</v>
      </c>
      <c r="K41" s="39">
        <f t="shared" si="1"/>
        <v>95.523696025149746</v>
      </c>
      <c r="L41" s="38">
        <f t="shared" si="1"/>
        <v>212.27488005588833</v>
      </c>
      <c r="N41" s="55" t="s">
        <v>93</v>
      </c>
      <c r="O41" s="55"/>
      <c r="P41" s="55"/>
      <c r="Q41" s="55"/>
      <c r="R41" s="55"/>
      <c r="S41" s="59"/>
    </row>
    <row r="42" spans="1:19" ht="18" x14ac:dyDescent="0.35">
      <c r="A42" s="23"/>
      <c r="B42" s="36">
        <v>2047</v>
      </c>
      <c r="C42" s="112">
        <v>24</v>
      </c>
      <c r="D42" s="112">
        <v>66</v>
      </c>
      <c r="E42" s="112">
        <v>92</v>
      </c>
      <c r="F42" s="113">
        <v>203</v>
      </c>
      <c r="G42" s="23"/>
      <c r="H42" s="36">
        <v>2047</v>
      </c>
      <c r="I42" s="39">
        <f t="shared" si="1"/>
        <v>25.472985606706601</v>
      </c>
      <c r="J42" s="39">
        <f t="shared" si="1"/>
        <v>70.050710418443145</v>
      </c>
      <c r="K42" s="39">
        <f t="shared" si="1"/>
        <v>97.646444825708627</v>
      </c>
      <c r="L42" s="38">
        <f t="shared" si="1"/>
        <v>215.45900325672665</v>
      </c>
      <c r="N42" s="163" t="s">
        <v>129</v>
      </c>
      <c r="O42" s="163"/>
      <c r="P42" s="163"/>
      <c r="Q42" s="163"/>
      <c r="R42" s="163"/>
      <c r="S42" s="163"/>
    </row>
    <row r="43" spans="1:19" x14ac:dyDescent="0.25">
      <c r="A43" s="23"/>
      <c r="B43" s="36">
        <v>2048</v>
      </c>
      <c r="C43" s="112">
        <v>25</v>
      </c>
      <c r="D43" s="112">
        <v>67</v>
      </c>
      <c r="E43" s="112">
        <v>93</v>
      </c>
      <c r="F43" s="113">
        <v>206</v>
      </c>
      <c r="G43" s="23"/>
      <c r="H43" s="36">
        <v>2048</v>
      </c>
      <c r="I43" s="39">
        <f t="shared" si="1"/>
        <v>26.534360006986041</v>
      </c>
      <c r="J43" s="39">
        <f t="shared" si="1"/>
        <v>71.112084818722593</v>
      </c>
      <c r="K43" s="39">
        <f t="shared" si="1"/>
        <v>98.707819225988075</v>
      </c>
      <c r="L43" s="38">
        <f t="shared" si="1"/>
        <v>218.64312645756499</v>
      </c>
      <c r="N43" s="158" t="s">
        <v>58</v>
      </c>
      <c r="O43" s="160" t="s">
        <v>76</v>
      </c>
      <c r="P43" s="162" t="s">
        <v>64</v>
      </c>
      <c r="Q43" s="162"/>
      <c r="R43" s="162"/>
      <c r="S43" s="162"/>
    </row>
    <row r="44" spans="1:19" ht="41.25" thickBot="1" x14ac:dyDescent="0.3">
      <c r="A44" s="23"/>
      <c r="B44" s="36">
        <v>2049</v>
      </c>
      <c r="C44" s="112">
        <v>25</v>
      </c>
      <c r="D44" s="112">
        <v>68</v>
      </c>
      <c r="E44" s="112">
        <v>94</v>
      </c>
      <c r="F44" s="113">
        <v>209</v>
      </c>
      <c r="G44" s="23"/>
      <c r="H44" s="36">
        <v>2049</v>
      </c>
      <c r="I44" s="39">
        <f t="shared" si="1"/>
        <v>26.534360006986041</v>
      </c>
      <c r="J44" s="39">
        <f t="shared" si="1"/>
        <v>72.173459219002027</v>
      </c>
      <c r="K44" s="39">
        <f t="shared" si="1"/>
        <v>99.769193626267509</v>
      </c>
      <c r="L44" s="38">
        <f t="shared" si="1"/>
        <v>221.8272496584033</v>
      </c>
      <c r="N44" s="159"/>
      <c r="O44" s="161"/>
      <c r="P44" s="60" t="s">
        <v>65</v>
      </c>
      <c r="Q44" s="60" t="s">
        <v>66</v>
      </c>
      <c r="R44" s="60" t="s">
        <v>67</v>
      </c>
      <c r="S44" s="60" t="s">
        <v>75</v>
      </c>
    </row>
    <row r="45" spans="1:19" ht="16.5" thickTop="1" thickBot="1" x14ac:dyDescent="0.3">
      <c r="A45" s="23"/>
      <c r="B45" s="46">
        <v>2050</v>
      </c>
      <c r="C45" s="114">
        <v>26</v>
      </c>
      <c r="D45" s="114">
        <v>69</v>
      </c>
      <c r="E45" s="114">
        <v>95</v>
      </c>
      <c r="F45" s="115">
        <v>212</v>
      </c>
      <c r="G45" s="23"/>
      <c r="H45" s="46">
        <v>2050</v>
      </c>
      <c r="I45" s="47">
        <f t="shared" si="1"/>
        <v>27.595734407265482</v>
      </c>
      <c r="J45" s="48">
        <f t="shared" si="1"/>
        <v>73.234833619281474</v>
      </c>
      <c r="K45" s="48">
        <f t="shared" si="1"/>
        <v>100.83056802654696</v>
      </c>
      <c r="L45" s="49">
        <f t="shared" si="1"/>
        <v>225.01137285924162</v>
      </c>
      <c r="N45" s="76">
        <v>2020</v>
      </c>
      <c r="O45" s="78">
        <f>ROUND(O37, -1)</f>
        <v>70</v>
      </c>
      <c r="P45" s="79">
        <f>ROUND(P37, 2-1-INT(LOG10(ABS(P37))))</f>
        <v>940</v>
      </c>
      <c r="Q45" s="79">
        <f t="shared" ref="Q45:S45" si="7">ROUND(Q37, 2-1-INT(LOG10(ABS(Q37))))</f>
        <v>3300</v>
      </c>
      <c r="R45" s="79">
        <f t="shared" si="7"/>
        <v>4900</v>
      </c>
      <c r="S45" s="79">
        <f t="shared" si="7"/>
        <v>9700</v>
      </c>
    </row>
    <row r="46" spans="1:19" x14ac:dyDescent="0.25">
      <c r="A46" s="23"/>
      <c r="N46" s="56">
        <v>2025</v>
      </c>
      <c r="O46" s="63">
        <f>ROUND(O38,-1)</f>
        <v>240</v>
      </c>
      <c r="P46" s="57">
        <f>ROUND(P38, 2-1-INT(LOG10(ABS(P38))))</f>
        <v>3600</v>
      </c>
      <c r="Q46" s="57">
        <f t="shared" ref="Q46:S46" si="8">ROUND(Q38, 2-1-INT(LOG10(ABS(Q38))))</f>
        <v>12000</v>
      </c>
      <c r="R46" s="57">
        <f t="shared" si="8"/>
        <v>17000</v>
      </c>
      <c r="S46" s="57">
        <f t="shared" si="8"/>
        <v>35000</v>
      </c>
    </row>
    <row r="47" spans="1:19" ht="15.75" thickBot="1" x14ac:dyDescent="0.3">
      <c r="A47" s="23"/>
      <c r="H47" s="50" t="s">
        <v>116</v>
      </c>
      <c r="N47" s="61">
        <v>2030</v>
      </c>
      <c r="O47" s="64">
        <f>ROUND(O39,-1)</f>
        <v>370</v>
      </c>
      <c r="P47" s="62">
        <f>ROUND(P39, 2-1-INT(LOG10(ABS(P39))))</f>
        <v>6400</v>
      </c>
      <c r="Q47" s="62">
        <f t="shared" ref="Q47:S47" si="9">ROUND(Q39, 2-1-INT(LOG10(ABS(Q39))))</f>
        <v>20000</v>
      </c>
      <c r="R47" s="62">
        <f t="shared" si="9"/>
        <v>29000</v>
      </c>
      <c r="S47" s="62">
        <f t="shared" si="9"/>
        <v>60000</v>
      </c>
    </row>
    <row r="48" spans="1:19" ht="15.75" thickTop="1" x14ac:dyDescent="0.25">
      <c r="H48" s="51"/>
      <c r="I48" s="165" t="s">
        <v>69</v>
      </c>
      <c r="J48" s="165"/>
      <c r="K48" s="165"/>
      <c r="L48" s="165"/>
    </row>
    <row r="49" spans="8:15" ht="15.75" thickBot="1" x14ac:dyDescent="0.3">
      <c r="H49" s="52" t="s">
        <v>58</v>
      </c>
      <c r="I49" s="52" t="s">
        <v>70</v>
      </c>
      <c r="J49" s="52" t="s">
        <v>71</v>
      </c>
      <c r="K49" s="52" t="s">
        <v>72</v>
      </c>
      <c r="L49" s="52" t="s">
        <v>73</v>
      </c>
    </row>
    <row r="50" spans="8:15" x14ac:dyDescent="0.25">
      <c r="H50" s="23">
        <v>2015</v>
      </c>
      <c r="I50" s="53">
        <f>I10</f>
        <v>11.675118403073858</v>
      </c>
      <c r="J50" s="53">
        <f>J10</f>
        <v>38.209478410059901</v>
      </c>
      <c r="K50" s="53">
        <f>K10</f>
        <v>59.436966415648733</v>
      </c>
      <c r="L50" s="53">
        <f>L10</f>
        <v>111.44431202934138</v>
      </c>
    </row>
    <row r="51" spans="8:15" x14ac:dyDescent="0.25">
      <c r="H51" s="130">
        <v>2020</v>
      </c>
      <c r="I51" s="131">
        <f>I15</f>
        <v>12.7364928033533</v>
      </c>
      <c r="J51" s="131">
        <f>J15</f>
        <v>44.577724811736552</v>
      </c>
      <c r="K51" s="131">
        <f>K15</f>
        <v>65.805212817325383</v>
      </c>
      <c r="L51" s="131">
        <f>L15</f>
        <v>130.54905123437132</v>
      </c>
    </row>
    <row r="52" spans="8:15" x14ac:dyDescent="0.25">
      <c r="H52" s="119">
        <v>2025</v>
      </c>
      <c r="I52" s="54">
        <f>I20</f>
        <v>14.859241603912183</v>
      </c>
      <c r="J52" s="54">
        <f>J20</f>
        <v>48.823222412854314</v>
      </c>
      <c r="K52" s="54">
        <f>K20</f>
        <v>72.173459219002027</v>
      </c>
      <c r="L52" s="54">
        <f>L20</f>
        <v>146.46966723856295</v>
      </c>
      <c r="O52" t="s">
        <v>85</v>
      </c>
    </row>
    <row r="53" spans="8:15" x14ac:dyDescent="0.25">
      <c r="H53" s="119">
        <v>2030</v>
      </c>
      <c r="I53" s="54">
        <f>I25</f>
        <v>16.981990404471066</v>
      </c>
      <c r="J53" s="54">
        <f>J25</f>
        <v>53.068720013972083</v>
      </c>
      <c r="K53" s="54">
        <f>K25</f>
        <v>77.480331220399236</v>
      </c>
      <c r="L53" s="54">
        <f>L25</f>
        <v>161.32890884247513</v>
      </c>
    </row>
    <row r="54" spans="8:15" x14ac:dyDescent="0.25">
      <c r="H54" s="23">
        <v>2035</v>
      </c>
      <c r="I54" s="53">
        <f>I30</f>
        <v>19.104739205029951</v>
      </c>
      <c r="J54" s="53">
        <f t="shared" ref="J54:L54" si="10">J30</f>
        <v>58.375592015369293</v>
      </c>
      <c r="K54" s="53">
        <f t="shared" si="10"/>
        <v>82.787203221796446</v>
      </c>
      <c r="L54" s="53">
        <f t="shared" si="10"/>
        <v>178.31089924694621</v>
      </c>
      <c r="M54" s="54"/>
    </row>
    <row r="55" spans="8:15" x14ac:dyDescent="0.25">
      <c r="H55" s="23">
        <v>2040</v>
      </c>
      <c r="I55" s="53">
        <f>I35</f>
        <v>22.288862405868276</v>
      </c>
      <c r="J55" s="53">
        <f t="shared" ref="J55:L55" si="11">J35</f>
        <v>63.682464016766495</v>
      </c>
      <c r="K55" s="53">
        <f t="shared" si="11"/>
        <v>89.155449623473103</v>
      </c>
      <c r="L55" s="53">
        <f t="shared" si="11"/>
        <v>194.23151525113781</v>
      </c>
    </row>
    <row r="56" spans="8:15" x14ac:dyDescent="0.25">
      <c r="H56" s="23">
        <v>2045</v>
      </c>
      <c r="I56" s="53">
        <f>I40</f>
        <v>24.411611206427157</v>
      </c>
      <c r="J56" s="53">
        <f t="shared" ref="J56:L56" si="12">J40</f>
        <v>67.927961617884264</v>
      </c>
      <c r="K56" s="53">
        <f t="shared" si="12"/>
        <v>94.462321624870299</v>
      </c>
      <c r="L56" s="53">
        <f t="shared" si="12"/>
        <v>209.09075685504999</v>
      </c>
    </row>
    <row r="57" spans="8:15" x14ac:dyDescent="0.25">
      <c r="H57" s="23">
        <v>2050</v>
      </c>
      <c r="I57" s="53">
        <f>I45</f>
        <v>27.595734407265482</v>
      </c>
      <c r="J57" s="53">
        <f t="shared" ref="J57:L57" si="13">J45</f>
        <v>73.234833619281474</v>
      </c>
      <c r="K57" s="53">
        <f t="shared" si="13"/>
        <v>100.83056802654696</v>
      </c>
      <c r="L57" s="53">
        <f t="shared" si="13"/>
        <v>225.01137285924162</v>
      </c>
    </row>
  </sheetData>
  <sheetProtection algorithmName="SHA-512" hashValue="6mSS8bZ5gjYvzzfejfw0zNygAVKrm+TG4Xu/rgdIdnKPbHgmufwBldMYFGNh1Dxw2Na9vFhT+j13IJ6aQMc4AQ==" saltValue="KL/Pepg/kvGfXJk5QEA+NA==" spinCount="100000" sheet="1" objects="1" scenarios="1"/>
  <mergeCells count="18">
    <mergeCell ref="N42:S42"/>
    <mergeCell ref="N43:N44"/>
    <mergeCell ref="O43:O44"/>
    <mergeCell ref="P43:S43"/>
    <mergeCell ref="I48:L48"/>
    <mergeCell ref="U16:Z16"/>
    <mergeCell ref="N17:S17"/>
    <mergeCell ref="N18:N19"/>
    <mergeCell ref="O18:O19"/>
    <mergeCell ref="P18:S18"/>
    <mergeCell ref="N35:N36"/>
    <mergeCell ref="O35:O36"/>
    <mergeCell ref="P35:S35"/>
    <mergeCell ref="N25:S25"/>
    <mergeCell ref="N26:N27"/>
    <mergeCell ref="O26:O27"/>
    <mergeCell ref="P26:S26"/>
    <mergeCell ref="N34:S34"/>
  </mergeCells>
  <hyperlinks>
    <hyperlink ref="N12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32" sqref="F32"/>
    </sheetView>
  </sheetViews>
  <sheetFormatPr defaultRowHeight="15" x14ac:dyDescent="0.25"/>
  <cols>
    <col min="1" max="1" width="20" customWidth="1"/>
    <col min="2" max="2" width="12.140625" customWidth="1"/>
    <col min="3" max="3" width="9.140625" style="83"/>
    <col min="6" max="6" width="16" customWidth="1"/>
    <col min="7" max="7" width="20.42578125" customWidth="1"/>
    <col min="8" max="8" width="13.28515625" customWidth="1"/>
    <col min="9" max="9" width="13.7109375" style="83" customWidth="1"/>
  </cols>
  <sheetData>
    <row r="1" spans="1:11" x14ac:dyDescent="0.25">
      <c r="A1" s="166" t="s">
        <v>63</v>
      </c>
      <c r="B1" s="166"/>
      <c r="C1" s="166"/>
      <c r="D1" s="166"/>
      <c r="E1" s="166"/>
      <c r="G1" s="166" t="s">
        <v>68</v>
      </c>
      <c r="H1" s="166"/>
      <c r="I1" s="166"/>
      <c r="J1" s="166"/>
      <c r="K1" s="166"/>
    </row>
    <row r="2" spans="1:11" x14ac:dyDescent="0.25">
      <c r="A2" s="81" t="s">
        <v>77</v>
      </c>
      <c r="B2" s="82"/>
      <c r="C2" s="82"/>
      <c r="D2" s="82"/>
      <c r="E2" s="82"/>
      <c r="F2" s="83"/>
      <c r="G2" s="81" t="s">
        <v>77</v>
      </c>
      <c r="H2" s="82"/>
      <c r="I2" s="82"/>
      <c r="J2" s="82"/>
      <c r="K2" s="82"/>
    </row>
    <row r="3" spans="1:11" ht="44.25" thickBot="1" x14ac:dyDescent="0.3">
      <c r="A3" s="84" t="s">
        <v>64</v>
      </c>
      <c r="B3" s="84" t="s">
        <v>94</v>
      </c>
      <c r="C3" s="84" t="s">
        <v>95</v>
      </c>
      <c r="D3" s="92"/>
      <c r="E3" s="92"/>
      <c r="F3" s="83"/>
      <c r="G3" s="84" t="s">
        <v>64</v>
      </c>
      <c r="H3" s="84" t="str">
        <f>B3</f>
        <v>Rate-based Scenario</v>
      </c>
      <c r="I3" s="84" t="str">
        <f>C3</f>
        <v>Mass-based Scenario</v>
      </c>
      <c r="J3" s="92"/>
      <c r="K3" s="92"/>
    </row>
    <row r="4" spans="1:11" ht="44.25" thickTop="1" x14ac:dyDescent="0.25">
      <c r="A4" s="85" t="s">
        <v>78</v>
      </c>
      <c r="B4" s="86">
        <f>'2015'!O20</f>
        <v>63.044781466388557</v>
      </c>
      <c r="C4" s="86">
        <f>'2015'!O37</f>
        <v>73.985754789053189</v>
      </c>
      <c r="D4" s="93" t="e">
        <f>#REF!</f>
        <v>#REF!</v>
      </c>
      <c r="E4" s="93" t="e">
        <f>#REF!</f>
        <v>#REF!</v>
      </c>
      <c r="F4" s="83"/>
      <c r="G4" s="85" t="s">
        <v>78</v>
      </c>
      <c r="H4" s="86">
        <f>B4</f>
        <v>63.044781466388557</v>
      </c>
      <c r="I4" s="86">
        <f>C4</f>
        <v>73.985754789053189</v>
      </c>
      <c r="J4" s="93" t="e">
        <f>D4</f>
        <v>#REF!</v>
      </c>
      <c r="K4" s="93" t="e">
        <f>E4</f>
        <v>#REF!</v>
      </c>
    </row>
    <row r="5" spans="1:11" x14ac:dyDescent="0.25">
      <c r="A5" s="87" t="s">
        <v>65</v>
      </c>
      <c r="B5" s="88">
        <f>'2015'!P$20</f>
        <v>802.96940543563937</v>
      </c>
      <c r="C5" s="88">
        <f>'2015'!P$37</f>
        <v>942.31903342143789</v>
      </c>
      <c r="D5" s="94" t="e">
        <f>#REF!</f>
        <v>#REF!</v>
      </c>
      <c r="E5" s="94" t="e">
        <f>#REF!</f>
        <v>#REF!</v>
      </c>
      <c r="F5" s="83"/>
      <c r="G5" s="87" t="s">
        <v>65</v>
      </c>
      <c r="H5" s="88">
        <f>ROUND(B5,2-1-INT(LOG10(ABS(B5))))</f>
        <v>800</v>
      </c>
      <c r="I5" s="88">
        <f t="shared" ref="I5:K8" si="0">ROUND(C5,2-1-INT(LOG10(ABS(C5))))</f>
        <v>940</v>
      </c>
      <c r="J5" s="94" t="e">
        <f t="shared" si="0"/>
        <v>#REF!</v>
      </c>
      <c r="K5" s="94" t="e">
        <f t="shared" si="0"/>
        <v>#REF!</v>
      </c>
    </row>
    <row r="6" spans="1:11" x14ac:dyDescent="0.25">
      <c r="A6" s="89" t="s">
        <v>66</v>
      </c>
      <c r="B6" s="88">
        <f>'2015'!Q$20</f>
        <v>2810.3929190247377</v>
      </c>
      <c r="C6" s="88">
        <f>'2015'!Q$37</f>
        <v>3298.1166169750327</v>
      </c>
      <c r="D6" s="94" t="e">
        <f>#REF!</f>
        <v>#REF!</v>
      </c>
      <c r="E6" s="94" t="e">
        <f>#REF!</f>
        <v>#REF!</v>
      </c>
      <c r="F6" s="83"/>
      <c r="G6" s="89" t="s">
        <v>66</v>
      </c>
      <c r="H6" s="88">
        <f>ROUND(B6,2-1-INT(LOG10(ABS(B6))))</f>
        <v>2800</v>
      </c>
      <c r="I6" s="88">
        <f t="shared" si="0"/>
        <v>3300</v>
      </c>
      <c r="J6" s="94" t="e">
        <f t="shared" si="0"/>
        <v>#REF!</v>
      </c>
      <c r="K6" s="94" t="e">
        <f t="shared" si="0"/>
        <v>#REF!</v>
      </c>
    </row>
    <row r="7" spans="1:11" x14ac:dyDescent="0.25">
      <c r="A7" s="89" t="s">
        <v>67</v>
      </c>
      <c r="B7" s="88">
        <f>'2015'!R$20</f>
        <v>4148.6752614174702</v>
      </c>
      <c r="C7" s="88">
        <f>'2015'!R$37</f>
        <v>4868.6483393440958</v>
      </c>
      <c r="D7" s="94" t="e">
        <f>#REF!</f>
        <v>#REF!</v>
      </c>
      <c r="E7" s="94" t="e">
        <f>#REF!</f>
        <v>#REF!</v>
      </c>
      <c r="F7" s="83"/>
      <c r="G7" s="89" t="s">
        <v>67</v>
      </c>
      <c r="H7" s="88">
        <f>ROUND(B7,2-1-INT(LOG10(ABS(B7))))</f>
        <v>4100</v>
      </c>
      <c r="I7" s="88">
        <f t="shared" si="0"/>
        <v>4900</v>
      </c>
      <c r="J7" s="94" t="e">
        <f t="shared" si="0"/>
        <v>#REF!</v>
      </c>
      <c r="K7" s="94" t="e">
        <f t="shared" si="0"/>
        <v>#REF!</v>
      </c>
    </row>
    <row r="8" spans="1:11" ht="16.5" thickBot="1" x14ac:dyDescent="0.3">
      <c r="A8" s="90" t="s">
        <v>84</v>
      </c>
      <c r="B8" s="91">
        <f>'2015'!S$20</f>
        <v>8230.4364057153034</v>
      </c>
      <c r="C8" s="91">
        <f>'2015'!S$37</f>
        <v>9658.7700925697372</v>
      </c>
      <c r="D8" s="95" t="e">
        <f>#REF!</f>
        <v>#REF!</v>
      </c>
      <c r="E8" s="95" t="e">
        <f>#REF!</f>
        <v>#REF!</v>
      </c>
      <c r="F8" s="83"/>
      <c r="G8" s="90" t="s">
        <v>84</v>
      </c>
      <c r="H8" s="91">
        <f>ROUND(B8,2-1-INT(LOG10(ABS(B8))))</f>
        <v>8200</v>
      </c>
      <c r="I8" s="91">
        <f t="shared" si="0"/>
        <v>9700</v>
      </c>
      <c r="J8" s="95" t="e">
        <f t="shared" si="0"/>
        <v>#REF!</v>
      </c>
      <c r="K8" s="95" t="e">
        <f t="shared" si="0"/>
        <v>#REF!</v>
      </c>
    </row>
    <row r="9" spans="1:11" ht="15.75" thickTop="1" x14ac:dyDescent="0.25"/>
    <row r="11" spans="1:11" x14ac:dyDescent="0.25">
      <c r="A11" s="66" t="s">
        <v>81</v>
      </c>
      <c r="B11" s="67"/>
      <c r="C11" s="82"/>
      <c r="D11" s="67"/>
      <c r="E11" s="67"/>
      <c r="G11" s="66" t="s">
        <v>82</v>
      </c>
      <c r="H11" s="67"/>
      <c r="I11" s="82"/>
      <c r="J11" s="67"/>
      <c r="K11" s="67"/>
    </row>
    <row r="12" spans="1:11" ht="44.25" thickBot="1" x14ac:dyDescent="0.3">
      <c r="A12" s="68" t="s">
        <v>64</v>
      </c>
      <c r="B12" s="84" t="s">
        <v>94</v>
      </c>
      <c r="C12" s="84" t="s">
        <v>95</v>
      </c>
      <c r="D12" s="92"/>
      <c r="E12" s="92"/>
      <c r="G12" s="68" t="s">
        <v>64</v>
      </c>
      <c r="H12" s="68" t="str">
        <f>B12</f>
        <v>Rate-based Scenario</v>
      </c>
      <c r="I12" s="84" t="str">
        <f>C12</f>
        <v>Mass-based Scenario</v>
      </c>
      <c r="J12" s="92"/>
      <c r="K12" s="92"/>
    </row>
    <row r="13" spans="1:11" ht="44.25" thickTop="1" x14ac:dyDescent="0.25">
      <c r="A13" s="69" t="s">
        <v>78</v>
      </c>
      <c r="B13" s="70">
        <f>'2015'!O21</f>
        <v>210.51166123088828</v>
      </c>
      <c r="C13" s="86">
        <f>'2015'!O38</f>
        <v>239.79177562491654</v>
      </c>
      <c r="D13" s="93" t="e">
        <f>#REF!</f>
        <v>#REF!</v>
      </c>
      <c r="E13" s="93" t="e">
        <f>#REF!</f>
        <v>#REF!</v>
      </c>
      <c r="G13" s="69" t="s">
        <v>78</v>
      </c>
      <c r="H13" s="70">
        <f>B13</f>
        <v>210.51166123088828</v>
      </c>
      <c r="I13" s="86">
        <f>C13</f>
        <v>239.79177562491654</v>
      </c>
      <c r="J13" s="93" t="e">
        <f>D13</f>
        <v>#REF!</v>
      </c>
      <c r="K13" s="93" t="e">
        <f>E13</f>
        <v>#REF!</v>
      </c>
    </row>
    <row r="14" spans="1:11" x14ac:dyDescent="0.25">
      <c r="A14" s="71" t="s">
        <v>65</v>
      </c>
      <c r="B14" s="72">
        <f>'2015'!P21</f>
        <v>3128.0436346706824</v>
      </c>
      <c r="C14" s="88">
        <f>'2015'!P38</f>
        <v>3563.1239286417353</v>
      </c>
      <c r="D14" s="94" t="e">
        <f>#REF!</f>
        <v>#REF!</v>
      </c>
      <c r="E14" s="94" t="e">
        <f>#REF!</f>
        <v>#REF!</v>
      </c>
      <c r="G14" s="71" t="s">
        <v>65</v>
      </c>
      <c r="H14" s="72">
        <f>ROUND(B14,2-1-INT(LOG10(ABS(B14))))</f>
        <v>3100</v>
      </c>
      <c r="I14" s="88">
        <f t="shared" ref="I14:K17" si="1">ROUND(C14,2-1-INT(LOG10(ABS(C14))))</f>
        <v>3600</v>
      </c>
      <c r="J14" s="94" t="e">
        <f t="shared" si="1"/>
        <v>#REF!</v>
      </c>
      <c r="K14" s="94" t="e">
        <f t="shared" si="1"/>
        <v>#REF!</v>
      </c>
    </row>
    <row r="15" spans="1:11" x14ac:dyDescent="0.25">
      <c r="A15" s="73" t="s">
        <v>66</v>
      </c>
      <c r="B15" s="72">
        <f>'2015'!Q21</f>
        <v>10277.857656775099</v>
      </c>
      <c r="C15" s="88">
        <f>'2015'!Q38</f>
        <v>11707.407194108559</v>
      </c>
      <c r="D15" s="94" t="e">
        <f>#REF!</f>
        <v>#REF!</v>
      </c>
      <c r="E15" s="94" t="e">
        <f>#REF!</f>
        <v>#REF!</v>
      </c>
      <c r="G15" s="73" t="s">
        <v>66</v>
      </c>
      <c r="H15" s="72">
        <f>ROUND(B15,2-1-INT(LOG10(ABS(B15))))</f>
        <v>10000</v>
      </c>
      <c r="I15" s="88">
        <f t="shared" si="1"/>
        <v>12000</v>
      </c>
      <c r="J15" s="94" t="e">
        <f t="shared" si="1"/>
        <v>#REF!</v>
      </c>
      <c r="K15" s="94" t="e">
        <f t="shared" si="1"/>
        <v>#REF!</v>
      </c>
    </row>
    <row r="16" spans="1:11" x14ac:dyDescent="0.25">
      <c r="A16" s="73" t="s">
        <v>67</v>
      </c>
      <c r="B16" s="72">
        <f>'2015'!R21</f>
        <v>15193.354796971886</v>
      </c>
      <c r="C16" s="88">
        <f>'2015'!R38</f>
        <v>17306.601939116998</v>
      </c>
      <c r="D16" s="94" t="e">
        <f>#REF!</f>
        <v>#REF!</v>
      </c>
      <c r="E16" s="94" t="e">
        <f>#REF!</f>
        <v>#REF!</v>
      </c>
      <c r="G16" s="73" t="s">
        <v>67</v>
      </c>
      <c r="H16" s="72">
        <f>ROUND(B16,2-1-INT(LOG10(ABS(B16))))</f>
        <v>15000</v>
      </c>
      <c r="I16" s="88">
        <f t="shared" si="1"/>
        <v>17000</v>
      </c>
      <c r="J16" s="94" t="e">
        <f t="shared" si="1"/>
        <v>#REF!</v>
      </c>
      <c r="K16" s="94" t="e">
        <f t="shared" si="1"/>
        <v>#REF!</v>
      </c>
    </row>
    <row r="17" spans="1:11" ht="16.5" thickBot="1" x14ac:dyDescent="0.3">
      <c r="A17" s="74" t="s">
        <v>79</v>
      </c>
      <c r="B17" s="75">
        <f>'2015'!S21</f>
        <v>30833.572970325298</v>
      </c>
      <c r="C17" s="91">
        <f>'2015'!S38</f>
        <v>35122.221582325677</v>
      </c>
      <c r="D17" s="95" t="e">
        <f>#REF!</f>
        <v>#REF!</v>
      </c>
      <c r="E17" s="95" t="e">
        <f>#REF!</f>
        <v>#REF!</v>
      </c>
      <c r="G17" s="74" t="s">
        <v>79</v>
      </c>
      <c r="H17" s="75">
        <f>ROUND(B17,2-1-INT(LOG10(ABS(B17))))</f>
        <v>31000</v>
      </c>
      <c r="I17" s="91">
        <f t="shared" si="1"/>
        <v>35000</v>
      </c>
      <c r="J17" s="95" t="e">
        <f t="shared" si="1"/>
        <v>#REF!</v>
      </c>
      <c r="K17" s="95" t="e">
        <f t="shared" si="1"/>
        <v>#REF!</v>
      </c>
    </row>
    <row r="18" spans="1:11" ht="15.75" thickTop="1" x14ac:dyDescent="0.25"/>
    <row r="20" spans="1:11" x14ac:dyDescent="0.25">
      <c r="A20" s="66" t="s">
        <v>83</v>
      </c>
      <c r="B20" s="67"/>
      <c r="C20" s="82"/>
      <c r="D20" s="67"/>
      <c r="E20" s="67"/>
      <c r="G20" s="66" t="s">
        <v>83</v>
      </c>
      <c r="H20" s="67"/>
      <c r="I20" s="82"/>
      <c r="J20" s="67"/>
      <c r="K20" s="67"/>
    </row>
    <row r="21" spans="1:11" ht="44.25" thickBot="1" x14ac:dyDescent="0.3">
      <c r="A21" s="68" t="s">
        <v>64</v>
      </c>
      <c r="B21" s="84" t="s">
        <v>94</v>
      </c>
      <c r="C21" s="84" t="s">
        <v>95</v>
      </c>
      <c r="D21" s="92"/>
      <c r="E21" s="92"/>
      <c r="G21" s="68" t="s">
        <v>64</v>
      </c>
      <c r="H21" s="68" t="s">
        <v>80</v>
      </c>
      <c r="I21" s="84" t="str">
        <f>C21</f>
        <v>Mass-based Scenario</v>
      </c>
      <c r="J21" s="92"/>
      <c r="K21" s="92"/>
    </row>
    <row r="22" spans="1:11" ht="44.25" thickTop="1" x14ac:dyDescent="0.25">
      <c r="A22" s="69" t="s">
        <v>78</v>
      </c>
      <c r="B22" s="70">
        <f>'2015'!O22</f>
        <v>376.44961927206094</v>
      </c>
      <c r="C22" s="86">
        <f>'2015'!O39</f>
        <v>374.99506281720534</v>
      </c>
      <c r="D22" s="93" t="e">
        <f>#REF!</f>
        <v>#REF!</v>
      </c>
      <c r="E22" s="93" t="e">
        <f>#REF!</f>
        <v>#REF!</v>
      </c>
      <c r="G22" s="69" t="s">
        <v>78</v>
      </c>
      <c r="H22" s="70">
        <f>B22</f>
        <v>376.44961927206094</v>
      </c>
      <c r="I22" s="86">
        <f>C22</f>
        <v>374.99506281720534</v>
      </c>
      <c r="J22" s="93" t="e">
        <f>D22</f>
        <v>#REF!</v>
      </c>
      <c r="K22" s="93" t="e">
        <f>E22</f>
        <v>#REF!</v>
      </c>
    </row>
    <row r="23" spans="1:11" x14ac:dyDescent="0.25">
      <c r="A23" s="71" t="s">
        <v>65</v>
      </c>
      <c r="B23" s="72">
        <f>'2015'!P$22</f>
        <v>6392.8638222449254</v>
      </c>
      <c r="C23" s="88">
        <f>'2015'!P39</f>
        <v>6368.1625584858057</v>
      </c>
      <c r="D23" s="94" t="e">
        <f>#REF!</f>
        <v>#REF!</v>
      </c>
      <c r="E23" s="94" t="e">
        <f>#REF!</f>
        <v>#REF!</v>
      </c>
      <c r="G23" s="71" t="s">
        <v>65</v>
      </c>
      <c r="H23" s="72">
        <f>ROUND(B23,2-1-INT(LOG10(ABS(B23))))</f>
        <v>6400</v>
      </c>
      <c r="I23" s="88">
        <f t="shared" ref="I23:K26" si="2">ROUND(C23,2-1-INT(LOG10(ABS(C23))))</f>
        <v>6400</v>
      </c>
      <c r="J23" s="94" t="e">
        <f t="shared" si="2"/>
        <v>#REF!</v>
      </c>
      <c r="K23" s="94" t="e">
        <f t="shared" si="2"/>
        <v>#REF!</v>
      </c>
    </row>
    <row r="24" spans="1:11" x14ac:dyDescent="0.25">
      <c r="A24" s="73" t="s">
        <v>66</v>
      </c>
      <c r="B24" s="72">
        <f>'2015'!Q$22</f>
        <v>19977.69944451539</v>
      </c>
      <c r="C24" s="88">
        <f>'2015'!Q39</f>
        <v>19900.507995268144</v>
      </c>
      <c r="D24" s="94" t="e">
        <f>#REF!</f>
        <v>#REF!</v>
      </c>
      <c r="E24" s="94" t="e">
        <f>#REF!</f>
        <v>#REF!</v>
      </c>
      <c r="G24" s="73" t="s">
        <v>66</v>
      </c>
      <c r="H24" s="72">
        <f>ROUND(B24,2-1-INT(LOG10(ABS(B24))))</f>
        <v>20000</v>
      </c>
      <c r="I24" s="88">
        <f t="shared" si="2"/>
        <v>20000</v>
      </c>
      <c r="J24" s="94" t="e">
        <f t="shared" si="2"/>
        <v>#REF!</v>
      </c>
      <c r="K24" s="94" t="e">
        <f t="shared" si="2"/>
        <v>#REF!</v>
      </c>
    </row>
    <row r="25" spans="1:11" x14ac:dyDescent="0.25">
      <c r="A25" s="73" t="s">
        <v>67</v>
      </c>
      <c r="B25" s="72">
        <f>'2015'!R$22</f>
        <v>29167.44118899247</v>
      </c>
      <c r="C25" s="88">
        <f>'2015'!R39</f>
        <v>29054.741673091488</v>
      </c>
      <c r="D25" s="94" t="e">
        <f>#REF!</f>
        <v>#REF!</v>
      </c>
      <c r="E25" s="94" t="e">
        <f>#REF!</f>
        <v>#REF!</v>
      </c>
      <c r="G25" s="73" t="s">
        <v>67</v>
      </c>
      <c r="H25" s="72">
        <f>ROUND(B25,2-1-INT(LOG10(ABS(B25))))</f>
        <v>29000</v>
      </c>
      <c r="I25" s="88">
        <f t="shared" si="2"/>
        <v>29000</v>
      </c>
      <c r="J25" s="94" t="e">
        <f t="shared" si="2"/>
        <v>#REF!</v>
      </c>
      <c r="K25" s="94" t="e">
        <f t="shared" si="2"/>
        <v>#REF!</v>
      </c>
    </row>
    <row r="26" spans="1:11" ht="16.5" thickBot="1" x14ac:dyDescent="0.3">
      <c r="A26" s="74" t="s">
        <v>79</v>
      </c>
      <c r="B26" s="75">
        <f>'2015'!S$22</f>
        <v>60732.206311326787</v>
      </c>
      <c r="C26" s="91">
        <f>'2015'!S39</f>
        <v>60497.544305615156</v>
      </c>
      <c r="D26" s="95" t="e">
        <f>#REF!</f>
        <v>#REF!</v>
      </c>
      <c r="E26" s="95" t="e">
        <f>#REF!</f>
        <v>#REF!</v>
      </c>
      <c r="G26" s="74" t="s">
        <v>79</v>
      </c>
      <c r="H26" s="75">
        <f>ROUND(B26,2-1-INT(LOG10(ABS(B26))))</f>
        <v>61000</v>
      </c>
      <c r="I26" s="91">
        <f t="shared" si="2"/>
        <v>60000</v>
      </c>
      <c r="J26" s="95" t="e">
        <f t="shared" si="2"/>
        <v>#REF!</v>
      </c>
      <c r="K26" s="95" t="e">
        <f t="shared" si="2"/>
        <v>#REF!</v>
      </c>
    </row>
    <row r="27" spans="1:11" ht="15.75" thickTop="1" x14ac:dyDescent="0.25"/>
  </sheetData>
  <sheetProtection algorithmName="SHA-512" hashValue="2/Ef9y9gnZwRDPf3LLtkUlrb+OE4cvRdX4SXx1tIG6aAUisySqpc4H9JQ+VtQdDKEF3kqOXt14Erk+whpqEzgA==" saltValue="P9ikG8xPrXvnYdTM9fr3kg==" spinCount="100000" sheet="1" objects="1" scenarios="1"/>
  <mergeCells count="2">
    <mergeCell ref="A1:E1"/>
    <mergeCell ref="G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F1" workbookViewId="0">
      <selection activeCell="F32" sqref="F32"/>
    </sheetView>
  </sheetViews>
  <sheetFormatPr defaultRowHeight="15" x14ac:dyDescent="0.25"/>
  <cols>
    <col min="1" max="1" width="25.5703125" customWidth="1"/>
    <col min="2" max="2" width="20.42578125" customWidth="1"/>
    <col min="3" max="3" width="21" customWidth="1"/>
    <col min="6" max="6" width="36.5703125" customWidth="1"/>
    <col min="7" max="7" width="19.7109375" customWidth="1"/>
    <col min="8" max="8" width="18.28515625" customWidth="1"/>
    <col min="9" max="9" width="6.85546875" customWidth="1"/>
    <col min="10" max="10" width="34.7109375" customWidth="1"/>
    <col min="11" max="11" width="20.85546875" customWidth="1"/>
    <col min="12" max="12" width="19" customWidth="1"/>
  </cols>
  <sheetData>
    <row r="1" spans="1:13" x14ac:dyDescent="0.25">
      <c r="A1" s="96" t="s">
        <v>63</v>
      </c>
      <c r="B1" s="96"/>
      <c r="C1" s="102"/>
      <c r="D1" s="102"/>
      <c r="E1" s="102"/>
      <c r="F1" s="96" t="s">
        <v>101</v>
      </c>
      <c r="G1" s="101"/>
      <c r="J1" s="120" t="s">
        <v>102</v>
      </c>
      <c r="K1" s="103"/>
      <c r="L1" s="103"/>
      <c r="M1" s="103"/>
    </row>
    <row r="2" spans="1:13" ht="15.75" thickBot="1" x14ac:dyDescent="0.3">
      <c r="A2" s="81" t="s">
        <v>77</v>
      </c>
      <c r="B2" s="82"/>
      <c r="C2" s="82"/>
      <c r="D2" s="82"/>
      <c r="E2" s="82"/>
      <c r="F2" s="81" t="s">
        <v>86</v>
      </c>
      <c r="G2" s="82"/>
      <c r="H2" s="83"/>
      <c r="J2" s="81" t="s">
        <v>103</v>
      </c>
      <c r="K2" s="82"/>
      <c r="L2" s="83"/>
      <c r="M2" s="82"/>
    </row>
    <row r="3" spans="1:13" ht="16.5" customHeight="1" thickTop="1" thickBot="1" x14ac:dyDescent="0.3">
      <c r="A3" s="84" t="s">
        <v>64</v>
      </c>
      <c r="B3" s="84" t="s">
        <v>99</v>
      </c>
      <c r="C3" s="84" t="s">
        <v>100</v>
      </c>
      <c r="D3" s="84"/>
      <c r="E3" s="83"/>
      <c r="F3" s="105" t="s">
        <v>64</v>
      </c>
      <c r="G3" s="106" t="str">
        <f>B3</f>
        <v>Rate-Based Scenario</v>
      </c>
      <c r="H3" s="106" t="str">
        <f>C3</f>
        <v>Mass-Based Scenario</v>
      </c>
      <c r="J3" s="105" t="s">
        <v>64</v>
      </c>
      <c r="K3" s="106" t="str">
        <f>G3</f>
        <v>Rate-Based Scenario</v>
      </c>
      <c r="L3" s="106" t="str">
        <f>H3</f>
        <v>Mass-Based Scenario</v>
      </c>
    </row>
    <row r="4" spans="1:13" ht="15" customHeight="1" thickTop="1" x14ac:dyDescent="0.25">
      <c r="A4" s="85" t="s">
        <v>78</v>
      </c>
      <c r="B4" s="86">
        <f>'2015'!O20</f>
        <v>63.044781466388557</v>
      </c>
      <c r="C4" s="86">
        <f>'2015'!O37</f>
        <v>73.985754789053189</v>
      </c>
      <c r="D4" s="97"/>
      <c r="E4" s="83"/>
      <c r="F4" s="107" t="s">
        <v>89</v>
      </c>
      <c r="G4" s="122">
        <f>B4</f>
        <v>63.044781466388557</v>
      </c>
      <c r="H4" s="122">
        <f>C4</f>
        <v>73.985754789053189</v>
      </c>
      <c r="J4" s="107" t="s">
        <v>89</v>
      </c>
      <c r="K4" s="122">
        <f>G4</f>
        <v>63.044781466388557</v>
      </c>
      <c r="L4" s="122">
        <f>H4</f>
        <v>73.985754789053189</v>
      </c>
    </row>
    <row r="5" spans="1:13" x14ac:dyDescent="0.25">
      <c r="A5" s="87" t="s">
        <v>65</v>
      </c>
      <c r="B5" s="88">
        <f>'2015'!P$20</f>
        <v>802.96940543563937</v>
      </c>
      <c r="C5" s="88">
        <f>'2015'!P37</f>
        <v>942.31903342143789</v>
      </c>
      <c r="D5" s="88"/>
      <c r="E5" s="83"/>
      <c r="F5" s="87" t="s">
        <v>65</v>
      </c>
      <c r="G5" s="123">
        <f t="shared" ref="G5:H8" si="0">ROUND(B5,2-1-INT(LOG10(ABS(B5))))</f>
        <v>800</v>
      </c>
      <c r="H5" s="123">
        <f t="shared" si="0"/>
        <v>940</v>
      </c>
      <c r="J5" s="87" t="s">
        <v>65</v>
      </c>
      <c r="K5" s="125">
        <f>B5/1000</f>
        <v>0.80296940543563933</v>
      </c>
      <c r="L5" s="125">
        <f>C5/1000</f>
        <v>0.94231903342143786</v>
      </c>
    </row>
    <row r="6" spans="1:13" x14ac:dyDescent="0.25">
      <c r="A6" s="89" t="s">
        <v>66</v>
      </c>
      <c r="B6" s="88">
        <f>'2015'!Q$20</f>
        <v>2810.3929190247377</v>
      </c>
      <c r="C6" s="88">
        <f>'2015'!Q37</f>
        <v>3298.1166169750327</v>
      </c>
      <c r="D6" s="88"/>
      <c r="E6" s="83"/>
      <c r="F6" s="89" t="s">
        <v>66</v>
      </c>
      <c r="G6" s="123">
        <f t="shared" si="0"/>
        <v>2800</v>
      </c>
      <c r="H6" s="123">
        <f t="shared" si="0"/>
        <v>3300</v>
      </c>
      <c r="J6" s="89" t="s">
        <v>66</v>
      </c>
      <c r="K6" s="125">
        <f t="shared" ref="K6:L8" si="1">B6/1000</f>
        <v>2.8103929190247379</v>
      </c>
      <c r="L6" s="125">
        <f t="shared" si="1"/>
        <v>3.2981166169750327</v>
      </c>
    </row>
    <row r="7" spans="1:13" x14ac:dyDescent="0.25">
      <c r="A7" s="89" t="s">
        <v>67</v>
      </c>
      <c r="B7" s="88">
        <f>'2015'!R$20</f>
        <v>4148.6752614174702</v>
      </c>
      <c r="C7" s="88">
        <f>'2015'!R37</f>
        <v>4868.6483393440958</v>
      </c>
      <c r="D7" s="88"/>
      <c r="E7" s="83"/>
      <c r="F7" s="89" t="s">
        <v>67</v>
      </c>
      <c r="G7" s="123">
        <f t="shared" si="0"/>
        <v>4100</v>
      </c>
      <c r="H7" s="123">
        <f t="shared" si="0"/>
        <v>4900</v>
      </c>
      <c r="J7" s="89" t="s">
        <v>67</v>
      </c>
      <c r="K7" s="125">
        <f t="shared" si="1"/>
        <v>4.1486752614174698</v>
      </c>
      <c r="L7" s="125">
        <f t="shared" si="1"/>
        <v>4.8686483393440962</v>
      </c>
    </row>
    <row r="8" spans="1:13" ht="16.5" thickBot="1" x14ac:dyDescent="0.3">
      <c r="A8" s="90" t="s">
        <v>84</v>
      </c>
      <c r="B8" s="91">
        <f>'2015'!S$20</f>
        <v>8230.4364057153034</v>
      </c>
      <c r="C8" s="91">
        <f>'2015'!S37</f>
        <v>9658.7700925697372</v>
      </c>
      <c r="D8" s="98"/>
      <c r="E8" s="83"/>
      <c r="F8" s="90" t="s">
        <v>84</v>
      </c>
      <c r="G8" s="124">
        <f t="shared" si="0"/>
        <v>8200</v>
      </c>
      <c r="H8" s="124">
        <f t="shared" si="0"/>
        <v>9700</v>
      </c>
      <c r="J8" s="90" t="s">
        <v>84</v>
      </c>
      <c r="K8" s="124">
        <f t="shared" si="1"/>
        <v>8.2304364057153041</v>
      </c>
      <c r="L8" s="124">
        <f t="shared" si="1"/>
        <v>9.6587700925697373</v>
      </c>
    </row>
    <row r="9" spans="1:13" ht="15.75" thickTop="1" x14ac:dyDescent="0.25"/>
    <row r="11" spans="1:13" ht="15.75" thickBot="1" x14ac:dyDescent="0.3">
      <c r="A11" s="66" t="s">
        <v>81</v>
      </c>
      <c r="B11" s="67"/>
      <c r="C11" s="67"/>
      <c r="D11" s="67"/>
      <c r="E11" s="67"/>
      <c r="F11" s="66" t="s">
        <v>87</v>
      </c>
      <c r="G11" s="67"/>
      <c r="J11" s="66" t="s">
        <v>104</v>
      </c>
      <c r="K11" s="67"/>
      <c r="M11" s="67"/>
    </row>
    <row r="12" spans="1:13" ht="18" customHeight="1" thickTop="1" thickBot="1" x14ac:dyDescent="0.3">
      <c r="A12" s="68" t="s">
        <v>64</v>
      </c>
      <c r="B12" s="68" t="str">
        <f>B3</f>
        <v>Rate-Based Scenario</v>
      </c>
      <c r="C12" s="68" t="str">
        <f>C3</f>
        <v>Mass-Based Scenario</v>
      </c>
      <c r="D12" s="68"/>
      <c r="F12" s="108" t="s">
        <v>64</v>
      </c>
      <c r="G12" s="109" t="str">
        <f>B3</f>
        <v>Rate-Based Scenario</v>
      </c>
      <c r="H12" s="106" t="str">
        <f>C12</f>
        <v>Mass-Based Scenario</v>
      </c>
      <c r="J12" s="108" t="s">
        <v>64</v>
      </c>
      <c r="K12" s="109" t="str">
        <f>G3</f>
        <v>Rate-Based Scenario</v>
      </c>
      <c r="L12" s="106" t="str">
        <f>H3</f>
        <v>Mass-Based Scenario</v>
      </c>
    </row>
    <row r="13" spans="1:13" ht="15" customHeight="1" thickTop="1" x14ac:dyDescent="0.25">
      <c r="A13" s="69" t="s">
        <v>78</v>
      </c>
      <c r="B13" s="70">
        <f>'2015'!O21</f>
        <v>210.51166123088828</v>
      </c>
      <c r="C13" s="86">
        <f>'2015'!O38</f>
        <v>239.79177562491654</v>
      </c>
      <c r="D13" s="99"/>
      <c r="F13" s="110" t="s">
        <v>90</v>
      </c>
      <c r="G13" s="104">
        <f>B13</f>
        <v>210.51166123088828</v>
      </c>
      <c r="H13" s="104">
        <f>C13</f>
        <v>239.79177562491654</v>
      </c>
      <c r="J13" s="110" t="s">
        <v>90</v>
      </c>
      <c r="K13" s="126">
        <f>G13</f>
        <v>210.51166123088828</v>
      </c>
      <c r="L13" s="126">
        <f>H13</f>
        <v>239.79177562491654</v>
      </c>
    </row>
    <row r="14" spans="1:13" x14ac:dyDescent="0.25">
      <c r="A14" s="71" t="s">
        <v>65</v>
      </c>
      <c r="B14" s="72">
        <f>'2015'!P21</f>
        <v>3128.0436346706824</v>
      </c>
      <c r="C14" s="88">
        <f>'2015'!P38</f>
        <v>3563.1239286417353</v>
      </c>
      <c r="D14" s="72"/>
      <c r="F14" s="71" t="s">
        <v>65</v>
      </c>
      <c r="G14" s="72">
        <f t="shared" ref="G14:H17" si="2">ROUND(B14,2-1-INT(LOG10(ABS(B14))))</f>
        <v>3100</v>
      </c>
      <c r="H14" s="72">
        <f t="shared" si="2"/>
        <v>3600</v>
      </c>
      <c r="J14" s="71" t="s">
        <v>65</v>
      </c>
      <c r="K14" s="129">
        <f>B14/1000</f>
        <v>3.1280436346706826</v>
      </c>
      <c r="L14" s="129">
        <f>C14/1000</f>
        <v>3.5631239286417355</v>
      </c>
    </row>
    <row r="15" spans="1:13" x14ac:dyDescent="0.25">
      <c r="A15" s="73" t="s">
        <v>66</v>
      </c>
      <c r="B15" s="72">
        <f>'2015'!Q21</f>
        <v>10277.857656775099</v>
      </c>
      <c r="C15" s="88">
        <f>'2015'!Q38</f>
        <v>11707.407194108559</v>
      </c>
      <c r="D15" s="72"/>
      <c r="F15" s="73" t="s">
        <v>66</v>
      </c>
      <c r="G15" s="72">
        <f t="shared" si="2"/>
        <v>10000</v>
      </c>
      <c r="H15" s="72">
        <f t="shared" si="2"/>
        <v>12000</v>
      </c>
      <c r="J15" s="73" t="s">
        <v>66</v>
      </c>
      <c r="K15" s="127">
        <f t="shared" ref="K15:L17" si="3">B15/1000</f>
        <v>10.277857656775099</v>
      </c>
      <c r="L15" s="127">
        <f t="shared" si="3"/>
        <v>11.707407194108558</v>
      </c>
    </row>
    <row r="16" spans="1:13" x14ac:dyDescent="0.25">
      <c r="A16" s="73" t="s">
        <v>67</v>
      </c>
      <c r="B16" s="72">
        <f>'2015'!R21</f>
        <v>15193.354796971886</v>
      </c>
      <c r="C16" s="88">
        <f>'2015'!R38</f>
        <v>17306.601939116998</v>
      </c>
      <c r="D16" s="72"/>
      <c r="F16" s="73" t="s">
        <v>67</v>
      </c>
      <c r="G16" s="72">
        <f t="shared" si="2"/>
        <v>15000</v>
      </c>
      <c r="H16" s="72">
        <f t="shared" si="2"/>
        <v>17000</v>
      </c>
      <c r="J16" s="73" t="s">
        <v>67</v>
      </c>
      <c r="K16" s="127">
        <f t="shared" si="3"/>
        <v>15.193354796971885</v>
      </c>
      <c r="L16" s="127">
        <f t="shared" si="3"/>
        <v>17.306601939116998</v>
      </c>
    </row>
    <row r="17" spans="1:13" ht="16.5" thickBot="1" x14ac:dyDescent="0.3">
      <c r="A17" s="74" t="s">
        <v>79</v>
      </c>
      <c r="B17" s="75">
        <f>'2015'!S21</f>
        <v>30833.572970325298</v>
      </c>
      <c r="C17" s="91">
        <f>'2015'!S38</f>
        <v>35122.221582325677</v>
      </c>
      <c r="D17" s="100"/>
      <c r="F17" s="74" t="s">
        <v>79</v>
      </c>
      <c r="G17" s="75">
        <f t="shared" si="2"/>
        <v>31000</v>
      </c>
      <c r="H17" s="75">
        <f t="shared" si="2"/>
        <v>35000</v>
      </c>
      <c r="J17" s="74" t="s">
        <v>79</v>
      </c>
      <c r="K17" s="128">
        <f t="shared" si="3"/>
        <v>30.833572970325299</v>
      </c>
      <c r="L17" s="128">
        <f t="shared" si="3"/>
        <v>35.122221582325679</v>
      </c>
    </row>
    <row r="18" spans="1:13" ht="15.75" thickTop="1" x14ac:dyDescent="0.25"/>
    <row r="20" spans="1:13" ht="15.75" thickBot="1" x14ac:dyDescent="0.3">
      <c r="A20" s="66" t="s">
        <v>83</v>
      </c>
      <c r="B20" s="67"/>
      <c r="C20" s="67"/>
      <c r="D20" s="67"/>
      <c r="E20" s="67"/>
      <c r="F20" s="66" t="s">
        <v>88</v>
      </c>
      <c r="G20" s="67"/>
      <c r="J20" s="66" t="s">
        <v>105</v>
      </c>
      <c r="K20" s="67"/>
      <c r="M20" s="67"/>
    </row>
    <row r="21" spans="1:13" ht="15.75" customHeight="1" thickTop="1" thickBot="1" x14ac:dyDescent="0.3">
      <c r="A21" s="68" t="s">
        <v>64</v>
      </c>
      <c r="B21" s="68" t="str">
        <f>B3</f>
        <v>Rate-Based Scenario</v>
      </c>
      <c r="C21" s="68" t="str">
        <f>C3</f>
        <v>Mass-Based Scenario</v>
      </c>
      <c r="D21" s="68"/>
      <c r="F21" s="108" t="s">
        <v>64</v>
      </c>
      <c r="G21" s="109" t="str">
        <f>B3</f>
        <v>Rate-Based Scenario</v>
      </c>
      <c r="H21" s="106" t="str">
        <f>C21</f>
        <v>Mass-Based Scenario</v>
      </c>
      <c r="J21" s="108" t="s">
        <v>64</v>
      </c>
      <c r="K21" s="109" t="str">
        <f>G3</f>
        <v>Rate-Based Scenario</v>
      </c>
      <c r="L21" s="106" t="str">
        <f>H3</f>
        <v>Mass-Based Scenario</v>
      </c>
    </row>
    <row r="22" spans="1:13" ht="18" customHeight="1" thickTop="1" x14ac:dyDescent="0.25">
      <c r="A22" s="69" t="s">
        <v>78</v>
      </c>
      <c r="B22" s="70">
        <f>'2015'!O22</f>
        <v>376.44961927206094</v>
      </c>
      <c r="C22" s="86">
        <f>'2015'!O39</f>
        <v>374.99506281720534</v>
      </c>
      <c r="D22" s="99"/>
      <c r="F22" s="110" t="s">
        <v>90</v>
      </c>
      <c r="G22" s="104">
        <f>B22</f>
        <v>376.44961927206094</v>
      </c>
      <c r="H22" s="104">
        <f>C22</f>
        <v>374.99506281720534</v>
      </c>
      <c r="J22" s="110" t="s">
        <v>90</v>
      </c>
      <c r="K22" s="126">
        <f>G22</f>
        <v>376.44961927206094</v>
      </c>
      <c r="L22" s="126">
        <f>H22</f>
        <v>374.99506281720534</v>
      </c>
    </row>
    <row r="23" spans="1:13" x14ac:dyDescent="0.25">
      <c r="A23" s="71" t="s">
        <v>65</v>
      </c>
      <c r="B23" s="72">
        <f>'2015'!P$22</f>
        <v>6392.8638222449254</v>
      </c>
      <c r="C23" s="88">
        <f>'2015'!P39</f>
        <v>6368.1625584858057</v>
      </c>
      <c r="D23" s="72"/>
      <c r="F23" s="71" t="s">
        <v>65</v>
      </c>
      <c r="G23" s="72">
        <f t="shared" ref="G23:H26" si="4">ROUND(B23,2-1-INT(LOG10(ABS(B23))))</f>
        <v>6400</v>
      </c>
      <c r="H23" s="72">
        <f t="shared" si="4"/>
        <v>6400</v>
      </c>
      <c r="J23" s="71" t="s">
        <v>65</v>
      </c>
      <c r="K23" s="129">
        <f>B23/1000</f>
        <v>6.3928638222449257</v>
      </c>
      <c r="L23" s="129">
        <f>C23/1000</f>
        <v>6.3681625584858059</v>
      </c>
    </row>
    <row r="24" spans="1:13" x14ac:dyDescent="0.25">
      <c r="A24" s="73" t="s">
        <v>66</v>
      </c>
      <c r="B24" s="72">
        <f>'2015'!Q$22</f>
        <v>19977.69944451539</v>
      </c>
      <c r="C24" s="88">
        <f>'2015'!Q39</f>
        <v>19900.507995268144</v>
      </c>
      <c r="D24" s="72"/>
      <c r="F24" s="73" t="s">
        <v>66</v>
      </c>
      <c r="G24" s="72">
        <f t="shared" si="4"/>
        <v>20000</v>
      </c>
      <c r="H24" s="72">
        <f t="shared" si="4"/>
        <v>20000</v>
      </c>
      <c r="J24" s="73" t="s">
        <v>66</v>
      </c>
      <c r="K24" s="127">
        <f t="shared" ref="K24:L26" si="5">B24/1000</f>
        <v>19.977699444515391</v>
      </c>
      <c r="L24" s="127">
        <f t="shared" si="5"/>
        <v>19.900507995268143</v>
      </c>
    </row>
    <row r="25" spans="1:13" x14ac:dyDescent="0.25">
      <c r="A25" s="73" t="s">
        <v>67</v>
      </c>
      <c r="B25" s="72">
        <f>'2015'!R$22</f>
        <v>29167.44118899247</v>
      </c>
      <c r="C25" s="88">
        <f>'2015'!R39</f>
        <v>29054.741673091488</v>
      </c>
      <c r="D25" s="72"/>
      <c r="F25" s="73" t="s">
        <v>67</v>
      </c>
      <c r="G25" s="72">
        <f t="shared" si="4"/>
        <v>29000</v>
      </c>
      <c r="H25" s="72">
        <f t="shared" si="4"/>
        <v>29000</v>
      </c>
      <c r="J25" s="73" t="s">
        <v>67</v>
      </c>
      <c r="K25" s="127">
        <f t="shared" si="5"/>
        <v>29.16744118899247</v>
      </c>
      <c r="L25" s="127">
        <f t="shared" si="5"/>
        <v>29.054741673091488</v>
      </c>
    </row>
    <row r="26" spans="1:13" ht="16.5" thickBot="1" x14ac:dyDescent="0.3">
      <c r="A26" s="74" t="s">
        <v>79</v>
      </c>
      <c r="B26" s="75">
        <f>'2015'!S$22</f>
        <v>60732.206311326787</v>
      </c>
      <c r="C26" s="91">
        <f>'2015'!S39</f>
        <v>60497.544305615156</v>
      </c>
      <c r="D26" s="100"/>
      <c r="F26" s="74" t="s">
        <v>79</v>
      </c>
      <c r="G26" s="75">
        <f t="shared" si="4"/>
        <v>61000</v>
      </c>
      <c r="H26" s="75">
        <f t="shared" si="4"/>
        <v>60000</v>
      </c>
      <c r="J26" s="74" t="s">
        <v>79</v>
      </c>
      <c r="K26" s="128">
        <f t="shared" si="5"/>
        <v>60.732206311326784</v>
      </c>
      <c r="L26" s="128">
        <f t="shared" si="5"/>
        <v>60.497544305615158</v>
      </c>
    </row>
    <row r="27" spans="1:13" ht="15.75" thickTop="1" x14ac:dyDescent="0.25"/>
  </sheetData>
  <sheetProtection algorithmName="SHA-512" hashValue="h3qQKmENvpHWqNo43o8OaGfPwTqAijpCH4DogaOsV1FqJ7PVyextA3m6RIpsUak9DkU6Y2l0OpxnMl9q3fvHwA==" saltValue="OSg2DC5KGlGHvoXbPTEb9g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4"/>
  <sheetViews>
    <sheetView workbookViewId="0">
      <selection activeCell="R14" sqref="R14"/>
    </sheetView>
  </sheetViews>
  <sheetFormatPr defaultRowHeight="15" x14ac:dyDescent="0.25"/>
  <cols>
    <col min="1" max="1" width="4.28515625" customWidth="1"/>
    <col min="2" max="2" width="10.28515625" customWidth="1"/>
    <col min="6" max="6" width="8" customWidth="1"/>
    <col min="7" max="7" width="5" customWidth="1"/>
    <col min="8" max="8" width="10.5703125" customWidth="1"/>
    <col min="13" max="13" width="3.7109375" customWidth="1"/>
    <col min="14" max="14" width="9.28515625" customWidth="1"/>
    <col min="15" max="15" width="24.42578125" customWidth="1"/>
    <col min="16" max="16" width="11.42578125" bestFit="1" customWidth="1"/>
    <col min="18" max="18" width="10.140625" customWidth="1"/>
    <col min="22" max="22" width="19.28515625" customWidth="1"/>
    <col min="26" max="26" width="11.140625" customWidth="1"/>
  </cols>
  <sheetData>
    <row r="1" spans="1:21" x14ac:dyDescent="0.25">
      <c r="A1" s="23"/>
      <c r="B1" s="24" t="s">
        <v>128</v>
      </c>
      <c r="C1" s="24" t="s">
        <v>123</v>
      </c>
      <c r="D1" s="25"/>
      <c r="E1" s="25"/>
      <c r="F1" s="25"/>
      <c r="G1" s="23"/>
      <c r="H1" s="26" t="s">
        <v>54</v>
      </c>
      <c r="I1" s="26" t="s">
        <v>55</v>
      </c>
      <c r="N1" s="27" t="s">
        <v>56</v>
      </c>
      <c r="O1" s="28"/>
      <c r="P1" s="23"/>
    </row>
    <row r="2" spans="1:21" ht="15.75" thickBot="1" x14ac:dyDescent="0.3">
      <c r="A2" s="23"/>
      <c r="B2" s="24" t="s">
        <v>57</v>
      </c>
      <c r="C2" s="24"/>
      <c r="D2" s="25"/>
      <c r="E2" s="25"/>
      <c r="F2" s="25"/>
      <c r="G2" s="23"/>
      <c r="H2" t="s">
        <v>91</v>
      </c>
      <c r="N2" s="29">
        <v>2007</v>
      </c>
      <c r="O2" s="29">
        <v>97.337000000000003</v>
      </c>
      <c r="P2" s="23"/>
    </row>
    <row r="3" spans="1:21" x14ac:dyDescent="0.25">
      <c r="A3" s="23"/>
      <c r="B3" s="30"/>
      <c r="C3" s="31">
        <v>0.05</v>
      </c>
      <c r="D3" s="31">
        <v>0.03</v>
      </c>
      <c r="E3" s="31">
        <v>2.5000000000000001E-2</v>
      </c>
      <c r="F3" s="32">
        <v>0.03</v>
      </c>
      <c r="G3" s="23"/>
      <c r="H3" s="30"/>
      <c r="I3" s="31">
        <v>0.05</v>
      </c>
      <c r="J3" s="31">
        <v>0.03</v>
      </c>
      <c r="K3" s="31">
        <v>2.5000000000000001E-2</v>
      </c>
      <c r="L3" s="32">
        <v>0.03</v>
      </c>
      <c r="N3" s="29">
        <v>2008</v>
      </c>
      <c r="O3" s="29">
        <v>99.245999999999995</v>
      </c>
      <c r="P3" s="23"/>
    </row>
    <row r="4" spans="1:21" ht="15.75" thickBot="1" x14ac:dyDescent="0.3">
      <c r="A4" s="23"/>
      <c r="B4" s="33" t="s">
        <v>58</v>
      </c>
      <c r="C4" s="34" t="s">
        <v>59</v>
      </c>
      <c r="D4" s="34" t="s">
        <v>59</v>
      </c>
      <c r="E4" s="34" t="s">
        <v>59</v>
      </c>
      <c r="F4" s="35" t="s">
        <v>60</v>
      </c>
      <c r="G4" s="23"/>
      <c r="H4" s="33" t="s">
        <v>58</v>
      </c>
      <c r="I4" s="34" t="s">
        <v>59</v>
      </c>
      <c r="J4" s="34" t="s">
        <v>59</v>
      </c>
      <c r="K4" s="34" t="s">
        <v>59</v>
      </c>
      <c r="L4" s="35" t="s">
        <v>60</v>
      </c>
      <c r="N4" s="29">
        <v>2009</v>
      </c>
      <c r="O4" s="29">
        <v>100</v>
      </c>
      <c r="P4" s="23"/>
    </row>
    <row r="5" spans="1:21" x14ac:dyDescent="0.25">
      <c r="A5" s="23"/>
      <c r="B5" s="36">
        <v>2010</v>
      </c>
      <c r="C5" s="111">
        <v>10</v>
      </c>
      <c r="D5" s="112">
        <v>31</v>
      </c>
      <c r="E5" s="112">
        <v>50</v>
      </c>
      <c r="F5" s="113">
        <v>86</v>
      </c>
      <c r="G5" s="23"/>
      <c r="H5" s="36">
        <v>2010</v>
      </c>
      <c r="I5" s="37">
        <f>(C5)*($O$6/$O$2)</f>
        <v>10.613744002794416</v>
      </c>
      <c r="J5" s="37">
        <f t="shared" ref="J5:L19" si="0">(D5)*($O$6/$O$2)</f>
        <v>32.902606408662692</v>
      </c>
      <c r="K5" s="37">
        <f t="shared" si="0"/>
        <v>53.068720013972083</v>
      </c>
      <c r="L5" s="38">
        <f t="shared" si="0"/>
        <v>91.278198424031984</v>
      </c>
      <c r="N5" s="29">
        <v>2010</v>
      </c>
      <c r="O5" s="29">
        <v>101.221</v>
      </c>
      <c r="P5" s="23"/>
      <c r="Q5">
        <f>O6/O2</f>
        <v>1.0613744002794416</v>
      </c>
    </row>
    <row r="6" spans="1:21" x14ac:dyDescent="0.25">
      <c r="A6" s="23"/>
      <c r="B6" s="36">
        <v>2011</v>
      </c>
      <c r="C6" s="112">
        <v>11</v>
      </c>
      <c r="D6" s="112">
        <v>32</v>
      </c>
      <c r="E6" s="112">
        <v>51</v>
      </c>
      <c r="F6" s="113">
        <v>90</v>
      </c>
      <c r="G6" s="23"/>
      <c r="H6" s="36">
        <v>2011</v>
      </c>
      <c r="I6" s="39">
        <f>(C6)*($O$6/$O$2)</f>
        <v>11.675118403073858</v>
      </c>
      <c r="J6" s="39">
        <f t="shared" si="0"/>
        <v>33.963980808942132</v>
      </c>
      <c r="K6" s="39">
        <f t="shared" si="0"/>
        <v>54.130094414251523</v>
      </c>
      <c r="L6" s="38">
        <f t="shared" si="0"/>
        <v>95.523696025149746</v>
      </c>
      <c r="N6" s="29">
        <v>2011</v>
      </c>
      <c r="O6" s="29">
        <v>103.31100000000001</v>
      </c>
      <c r="P6" s="23"/>
    </row>
    <row r="7" spans="1:21" x14ac:dyDescent="0.25">
      <c r="A7" s="23"/>
      <c r="B7" s="36">
        <v>2012</v>
      </c>
      <c r="C7" s="112">
        <v>11</v>
      </c>
      <c r="D7" s="112">
        <v>33</v>
      </c>
      <c r="E7" s="112">
        <v>53</v>
      </c>
      <c r="F7" s="113">
        <v>93</v>
      </c>
      <c r="G7" s="23"/>
      <c r="H7" s="36">
        <v>2012</v>
      </c>
      <c r="I7" s="39">
        <f t="shared" ref="I7:L45" si="1">(C7)*($O$6/$O$2)</f>
        <v>11.675118403073858</v>
      </c>
      <c r="J7" s="39">
        <f t="shared" si="0"/>
        <v>35.025355209221573</v>
      </c>
      <c r="K7" s="39">
        <f t="shared" si="0"/>
        <v>56.252843214810405</v>
      </c>
      <c r="L7" s="38">
        <f t="shared" si="0"/>
        <v>98.707819225988075</v>
      </c>
      <c r="N7" s="29">
        <v>2012</v>
      </c>
      <c r="O7" s="29">
        <v>105.166</v>
      </c>
      <c r="P7" s="23"/>
      <c r="Q7">
        <f>O6/O9</f>
        <v>0.95404803900745239</v>
      </c>
    </row>
    <row r="8" spans="1:21" x14ac:dyDescent="0.25">
      <c r="A8" s="23"/>
      <c r="B8" s="36">
        <v>2013</v>
      </c>
      <c r="C8" s="112">
        <v>11</v>
      </c>
      <c r="D8" s="112">
        <v>34</v>
      </c>
      <c r="E8" s="112">
        <v>54</v>
      </c>
      <c r="F8" s="113">
        <v>97</v>
      </c>
      <c r="G8" s="23"/>
      <c r="H8" s="36">
        <v>2013</v>
      </c>
      <c r="I8" s="39">
        <f t="shared" si="1"/>
        <v>11.675118403073858</v>
      </c>
      <c r="J8" s="39">
        <f t="shared" si="0"/>
        <v>36.086729609501013</v>
      </c>
      <c r="K8" s="39">
        <f t="shared" si="0"/>
        <v>57.314217615089845</v>
      </c>
      <c r="L8" s="38">
        <f t="shared" si="0"/>
        <v>102.95331682710584</v>
      </c>
      <c r="N8" s="29">
        <v>2013</v>
      </c>
      <c r="O8" s="29">
        <v>106.733</v>
      </c>
      <c r="P8" s="23"/>
    </row>
    <row r="9" spans="1:21" x14ac:dyDescent="0.25">
      <c r="A9" s="23"/>
      <c r="B9" s="36">
        <v>2014</v>
      </c>
      <c r="C9" s="112">
        <v>11</v>
      </c>
      <c r="D9" s="112">
        <v>35</v>
      </c>
      <c r="E9" s="112">
        <v>55</v>
      </c>
      <c r="F9" s="113">
        <v>101</v>
      </c>
      <c r="G9" s="23"/>
      <c r="H9" s="36">
        <v>2014</v>
      </c>
      <c r="I9" s="39">
        <f t="shared" si="1"/>
        <v>11.675118403073858</v>
      </c>
      <c r="J9" s="39">
        <f t="shared" si="0"/>
        <v>37.148104009780454</v>
      </c>
      <c r="K9" s="39">
        <f t="shared" si="0"/>
        <v>58.375592015369293</v>
      </c>
      <c r="L9" s="38">
        <f t="shared" si="0"/>
        <v>107.1988144282236</v>
      </c>
      <c r="N9" s="29">
        <v>2014</v>
      </c>
      <c r="O9" s="29">
        <v>108.28700000000001</v>
      </c>
      <c r="P9" s="23"/>
    </row>
    <row r="10" spans="1:21" x14ac:dyDescent="0.25">
      <c r="A10" s="23"/>
      <c r="B10" s="36">
        <v>2015</v>
      </c>
      <c r="C10" s="112">
        <v>11</v>
      </c>
      <c r="D10" s="112">
        <v>36</v>
      </c>
      <c r="E10" s="112">
        <v>56</v>
      </c>
      <c r="F10" s="113">
        <v>105</v>
      </c>
      <c r="G10" s="23"/>
      <c r="H10" s="36">
        <v>2015</v>
      </c>
      <c r="I10" s="39">
        <f t="shared" si="1"/>
        <v>11.675118403073858</v>
      </c>
      <c r="J10" s="39">
        <f t="shared" si="0"/>
        <v>38.209478410059901</v>
      </c>
      <c r="K10" s="39">
        <f t="shared" si="0"/>
        <v>59.436966415648733</v>
      </c>
      <c r="L10" s="38">
        <f t="shared" si="0"/>
        <v>111.44431202934138</v>
      </c>
    </row>
    <row r="11" spans="1:21" x14ac:dyDescent="0.25">
      <c r="A11" s="23"/>
      <c r="B11" s="36">
        <v>2016</v>
      </c>
      <c r="C11" s="112">
        <v>11</v>
      </c>
      <c r="D11" s="112">
        <v>38</v>
      </c>
      <c r="E11" s="112">
        <v>57</v>
      </c>
      <c r="F11" s="113">
        <v>108</v>
      </c>
      <c r="G11" s="23"/>
      <c r="H11" s="36">
        <v>2016</v>
      </c>
      <c r="I11" s="39">
        <f t="shared" si="1"/>
        <v>11.675118403073858</v>
      </c>
      <c r="J11" s="39">
        <f t="shared" si="0"/>
        <v>40.332227210618782</v>
      </c>
      <c r="K11" s="39">
        <f t="shared" si="0"/>
        <v>60.498340815928174</v>
      </c>
      <c r="L11" s="38">
        <f t="shared" si="0"/>
        <v>114.62843523017969</v>
      </c>
      <c r="N11" t="s">
        <v>61</v>
      </c>
    </row>
    <row r="12" spans="1:21" x14ac:dyDescent="0.25">
      <c r="A12" s="23"/>
      <c r="B12" s="36">
        <v>2017</v>
      </c>
      <c r="C12" s="112">
        <v>11</v>
      </c>
      <c r="D12" s="112">
        <v>39</v>
      </c>
      <c r="E12" s="112">
        <v>59</v>
      </c>
      <c r="F12" s="113">
        <v>112</v>
      </c>
      <c r="G12" s="23"/>
      <c r="H12" s="36">
        <v>2017</v>
      </c>
      <c r="I12" s="39">
        <f t="shared" si="1"/>
        <v>11.675118403073858</v>
      </c>
      <c r="J12" s="39">
        <f t="shared" si="0"/>
        <v>41.393601610898223</v>
      </c>
      <c r="K12" s="39">
        <f t="shared" si="0"/>
        <v>62.621089616487055</v>
      </c>
      <c r="L12" s="38">
        <f t="shared" si="0"/>
        <v>118.87393283129747</v>
      </c>
      <c r="N12" s="40" t="s">
        <v>62</v>
      </c>
    </row>
    <row r="13" spans="1:21" x14ac:dyDescent="0.25">
      <c r="A13" s="23"/>
      <c r="B13" s="36">
        <v>2018</v>
      </c>
      <c r="C13" s="112">
        <v>12</v>
      </c>
      <c r="D13" s="112">
        <v>40</v>
      </c>
      <c r="E13" s="112">
        <v>60</v>
      </c>
      <c r="F13" s="113">
        <v>116</v>
      </c>
      <c r="G13" s="23"/>
      <c r="H13" s="36">
        <v>2018</v>
      </c>
      <c r="I13" s="39">
        <f t="shared" si="1"/>
        <v>12.7364928033533</v>
      </c>
      <c r="J13" s="39">
        <f t="shared" si="0"/>
        <v>42.454976011177664</v>
      </c>
      <c r="K13" s="39">
        <f t="shared" si="0"/>
        <v>63.682464016766495</v>
      </c>
      <c r="L13" s="38">
        <f t="shared" si="0"/>
        <v>123.11943043241523</v>
      </c>
      <c r="N13" s="40"/>
    </row>
    <row r="14" spans="1:21" x14ac:dyDescent="0.25">
      <c r="A14" s="23"/>
      <c r="B14" s="36">
        <v>2019</v>
      </c>
      <c r="C14" s="112">
        <v>12</v>
      </c>
      <c r="D14" s="112">
        <v>41</v>
      </c>
      <c r="E14" s="112">
        <v>61</v>
      </c>
      <c r="F14" s="113">
        <v>120</v>
      </c>
      <c r="G14" s="23"/>
      <c r="H14" s="36">
        <v>2019</v>
      </c>
      <c r="I14" s="39">
        <f t="shared" si="1"/>
        <v>12.7364928033533</v>
      </c>
      <c r="J14" s="39">
        <f t="shared" si="0"/>
        <v>43.516350411457104</v>
      </c>
      <c r="K14" s="39">
        <f t="shared" si="0"/>
        <v>64.743838417045936</v>
      </c>
      <c r="L14" s="38">
        <f t="shared" si="0"/>
        <v>127.36492803353299</v>
      </c>
      <c r="O14" s="58" t="s">
        <v>74</v>
      </c>
      <c r="P14" s="58">
        <v>0.90718474000000004</v>
      </c>
      <c r="U14" s="65"/>
    </row>
    <row r="15" spans="1:21" x14ac:dyDescent="0.25">
      <c r="A15" s="23"/>
      <c r="B15" s="36">
        <v>2020</v>
      </c>
      <c r="C15" s="112">
        <v>12</v>
      </c>
      <c r="D15" s="112">
        <v>42</v>
      </c>
      <c r="E15" s="112">
        <v>62</v>
      </c>
      <c r="F15" s="113">
        <v>123</v>
      </c>
      <c r="G15" s="23"/>
      <c r="H15" s="141">
        <v>2020</v>
      </c>
      <c r="I15" s="142">
        <f>(C15)*($O$6/$O$2)*P14</f>
        <v>11.554351912321936</v>
      </c>
      <c r="J15" s="142">
        <f>(D15)*($O$6/$O$2)*P14</f>
        <v>40.440231693126776</v>
      </c>
      <c r="K15" s="142">
        <f>(E15)*($O$6/$O$2)*P14</f>
        <v>59.697484880329995</v>
      </c>
      <c r="L15" s="143">
        <f>(F15)*($O$6/$O$2)*P14</f>
        <v>118.43210710129983</v>
      </c>
    </row>
    <row r="16" spans="1:21" x14ac:dyDescent="0.25">
      <c r="A16" s="23"/>
      <c r="B16" s="36">
        <v>2021</v>
      </c>
      <c r="C16" s="112">
        <v>12</v>
      </c>
      <c r="D16" s="112">
        <v>42</v>
      </c>
      <c r="E16" s="112">
        <v>63</v>
      </c>
      <c r="F16" s="113">
        <v>126</v>
      </c>
      <c r="G16" s="23"/>
      <c r="H16" s="36">
        <v>2021</v>
      </c>
      <c r="I16" s="39">
        <f t="shared" si="1"/>
        <v>12.7364928033533</v>
      </c>
      <c r="J16" s="39">
        <f t="shared" si="0"/>
        <v>44.577724811736552</v>
      </c>
      <c r="K16" s="39">
        <f t="shared" si="0"/>
        <v>66.866587217604817</v>
      </c>
      <c r="L16" s="38">
        <f t="shared" si="0"/>
        <v>133.73317443520963</v>
      </c>
      <c r="N16" s="55" t="s">
        <v>122</v>
      </c>
      <c r="O16" s="55"/>
      <c r="P16" s="55"/>
      <c r="Q16" s="55"/>
      <c r="R16" s="55"/>
      <c r="S16" s="59"/>
    </row>
    <row r="17" spans="1:19" ht="18" x14ac:dyDescent="0.35">
      <c r="A17" s="23"/>
      <c r="B17" s="36">
        <v>2022</v>
      </c>
      <c r="C17" s="112">
        <v>13</v>
      </c>
      <c r="D17" s="112">
        <v>43</v>
      </c>
      <c r="E17" s="112">
        <v>64</v>
      </c>
      <c r="F17" s="113">
        <v>129</v>
      </c>
      <c r="G17" s="23"/>
      <c r="H17" s="36">
        <v>2022</v>
      </c>
      <c r="I17" s="39">
        <f t="shared" si="1"/>
        <v>13.797867203632741</v>
      </c>
      <c r="J17" s="39">
        <f t="shared" si="0"/>
        <v>45.639099212015992</v>
      </c>
      <c r="K17" s="39">
        <f t="shared" si="0"/>
        <v>67.927961617884264</v>
      </c>
      <c r="L17" s="38">
        <f t="shared" si="0"/>
        <v>136.91729763604798</v>
      </c>
      <c r="N17" s="163" t="s">
        <v>96</v>
      </c>
      <c r="O17" s="163"/>
      <c r="P17" s="163"/>
      <c r="Q17" s="163"/>
      <c r="R17" s="163"/>
      <c r="S17" s="163"/>
    </row>
    <row r="18" spans="1:19" ht="15" customHeight="1" x14ac:dyDescent="0.25">
      <c r="A18" s="23"/>
      <c r="B18" s="36">
        <v>2023</v>
      </c>
      <c r="C18" s="112">
        <v>13</v>
      </c>
      <c r="D18" s="112">
        <v>44</v>
      </c>
      <c r="E18" s="112">
        <v>65</v>
      </c>
      <c r="F18" s="113">
        <v>132</v>
      </c>
      <c r="G18" s="23"/>
      <c r="H18" s="36">
        <v>2023</v>
      </c>
      <c r="I18" s="39">
        <f t="shared" si="1"/>
        <v>13.797867203632741</v>
      </c>
      <c r="J18" s="39">
        <f t="shared" si="0"/>
        <v>46.700473612295433</v>
      </c>
      <c r="K18" s="39">
        <f t="shared" si="0"/>
        <v>68.989336018163712</v>
      </c>
      <c r="L18" s="38">
        <f t="shared" si="0"/>
        <v>140.10142083688629</v>
      </c>
      <c r="N18" s="158" t="s">
        <v>58</v>
      </c>
      <c r="O18" s="160" t="s">
        <v>119</v>
      </c>
      <c r="P18" s="162" t="s">
        <v>64</v>
      </c>
      <c r="Q18" s="162"/>
      <c r="R18" s="162"/>
      <c r="S18" s="162"/>
    </row>
    <row r="19" spans="1:19" ht="20.25" customHeight="1" thickBot="1" x14ac:dyDescent="0.3">
      <c r="A19" s="23"/>
      <c r="B19" s="36">
        <v>2024</v>
      </c>
      <c r="C19" s="112">
        <v>13</v>
      </c>
      <c r="D19" s="112">
        <v>45</v>
      </c>
      <c r="E19" s="112">
        <v>66</v>
      </c>
      <c r="F19" s="113">
        <v>135</v>
      </c>
      <c r="G19" s="23"/>
      <c r="H19" s="36">
        <v>2024</v>
      </c>
      <c r="I19" s="39">
        <f t="shared" si="1"/>
        <v>13.797867203632741</v>
      </c>
      <c r="J19" s="39">
        <f t="shared" si="0"/>
        <v>47.761848012574873</v>
      </c>
      <c r="K19" s="39">
        <f t="shared" si="0"/>
        <v>70.050710418443145</v>
      </c>
      <c r="L19" s="38">
        <f t="shared" si="0"/>
        <v>143.28554403772463</v>
      </c>
      <c r="N19" s="159"/>
      <c r="O19" s="161"/>
      <c r="P19" s="60" t="s">
        <v>65</v>
      </c>
      <c r="Q19" s="60" t="s">
        <v>66</v>
      </c>
      <c r="R19" s="60" t="s">
        <v>67</v>
      </c>
      <c r="S19" s="60" t="s">
        <v>75</v>
      </c>
    </row>
    <row r="20" spans="1:19" ht="15.75" customHeight="1" thickTop="1" x14ac:dyDescent="0.25">
      <c r="A20" s="23"/>
      <c r="B20" s="43">
        <v>2025</v>
      </c>
      <c r="C20" s="112">
        <v>14</v>
      </c>
      <c r="D20" s="112">
        <v>46</v>
      </c>
      <c r="E20" s="112">
        <v>68</v>
      </c>
      <c r="F20" s="113">
        <v>138</v>
      </c>
      <c r="G20" s="23"/>
      <c r="H20" s="144">
        <v>2025</v>
      </c>
      <c r="I20" s="142">
        <f>(C20)*($O$6/$O$2)*P14</f>
        <v>13.480077231042257</v>
      </c>
      <c r="J20" s="142">
        <f>(D20)*($O$6/$O$2)*P14</f>
        <v>44.291682330567419</v>
      </c>
      <c r="K20" s="142">
        <f>(E20)*($O$6/$O$2)*P14</f>
        <v>65.474660836490955</v>
      </c>
      <c r="L20" s="143">
        <f>(F20)*($O$6/$O$2)*P14</f>
        <v>132.87504699170225</v>
      </c>
      <c r="N20" s="76">
        <v>2020</v>
      </c>
      <c r="O20" s="77">
        <f>('Base Case'!AM56-'Policy Case'!AM56)</f>
        <v>69.494975705156321</v>
      </c>
      <c r="P20" s="80">
        <f>($O$20)*(I$15)</f>
        <v>802.96940543563937</v>
      </c>
      <c r="Q20" s="80">
        <f t="shared" ref="Q20:S20" si="2">($O$20)*(J$15)</f>
        <v>2810.3929190247381</v>
      </c>
      <c r="R20" s="80">
        <f t="shared" si="2"/>
        <v>4148.6752614174702</v>
      </c>
      <c r="S20" s="80">
        <f t="shared" si="2"/>
        <v>8230.4364057153034</v>
      </c>
    </row>
    <row r="21" spans="1:19" x14ac:dyDescent="0.25">
      <c r="A21" s="23"/>
      <c r="B21" s="36">
        <v>2026</v>
      </c>
      <c r="C21" s="112">
        <v>14</v>
      </c>
      <c r="D21" s="112">
        <v>47</v>
      </c>
      <c r="E21" s="112">
        <v>69</v>
      </c>
      <c r="F21" s="113">
        <v>141</v>
      </c>
      <c r="G21" s="23"/>
      <c r="H21" s="36">
        <v>2026</v>
      </c>
      <c r="I21" s="39">
        <f t="shared" si="1"/>
        <v>14.859241603912183</v>
      </c>
      <c r="J21" s="39">
        <f t="shared" si="1"/>
        <v>49.884596813133754</v>
      </c>
      <c r="K21" s="39">
        <f t="shared" si="1"/>
        <v>73.234833619281474</v>
      </c>
      <c r="L21" s="38">
        <f t="shared" si="1"/>
        <v>149.65379043940126</v>
      </c>
      <c r="N21" s="56">
        <v>2025</v>
      </c>
      <c r="O21" s="77">
        <f>('Base Case'!AN56-'Policy Case'!AN56)</f>
        <v>232.04938525629109</v>
      </c>
      <c r="P21" s="57">
        <f>(($O$21)*(I20))</f>
        <v>3128.0436346706824</v>
      </c>
      <c r="Q21" s="57">
        <f>(($O$21)*(J20))</f>
        <v>10277.857656775099</v>
      </c>
      <c r="R21" s="57">
        <f>(($O$21)*(K20))</f>
        <v>15193.354796971884</v>
      </c>
      <c r="S21" s="57">
        <f>(($O$21)*(L20))</f>
        <v>30833.572970325298</v>
      </c>
    </row>
    <row r="22" spans="1:19" ht="15.75" thickBot="1" x14ac:dyDescent="0.3">
      <c r="A22" s="23"/>
      <c r="B22" s="36">
        <v>2027</v>
      </c>
      <c r="C22" s="112">
        <v>15</v>
      </c>
      <c r="D22" s="112">
        <v>48</v>
      </c>
      <c r="E22" s="112">
        <v>70</v>
      </c>
      <c r="F22" s="113">
        <v>143</v>
      </c>
      <c r="G22" s="23"/>
      <c r="H22" s="36">
        <v>2027</v>
      </c>
      <c r="I22" s="39">
        <f t="shared" si="1"/>
        <v>15.920616004191624</v>
      </c>
      <c r="J22" s="39">
        <f t="shared" si="1"/>
        <v>50.945971213413202</v>
      </c>
      <c r="K22" s="39">
        <f t="shared" si="1"/>
        <v>74.296208019560908</v>
      </c>
      <c r="L22" s="38">
        <f t="shared" si="1"/>
        <v>151.77653923996016</v>
      </c>
      <c r="N22" s="61">
        <v>2030</v>
      </c>
      <c r="O22" s="77">
        <f>('Base Case'!AO56-'Policy Case'!AO56)</f>
        <v>414.96467331677218</v>
      </c>
      <c r="P22" s="62">
        <f>(($O$22)*(I25))</f>
        <v>6392.8638222449244</v>
      </c>
      <c r="Q22" s="62">
        <f>(($O$22)*(J25))</f>
        <v>19977.69944451539</v>
      </c>
      <c r="R22" s="62">
        <f>(($O$22)*(K25))</f>
        <v>29167.44118899247</v>
      </c>
      <c r="S22" s="62">
        <f>(($O$22)*(L25))</f>
        <v>60732.206311326787</v>
      </c>
    </row>
    <row r="23" spans="1:19" ht="15.75" thickTop="1" x14ac:dyDescent="0.25">
      <c r="A23" s="23"/>
      <c r="B23" s="36">
        <v>2028</v>
      </c>
      <c r="C23" s="112">
        <v>15</v>
      </c>
      <c r="D23" s="112">
        <v>49</v>
      </c>
      <c r="E23" s="112">
        <v>71</v>
      </c>
      <c r="F23" s="113">
        <v>146</v>
      </c>
      <c r="G23" s="23"/>
      <c r="H23" s="36">
        <v>2028</v>
      </c>
      <c r="I23" s="39">
        <f t="shared" si="1"/>
        <v>15.920616004191624</v>
      </c>
      <c r="J23" s="39">
        <f t="shared" si="1"/>
        <v>52.007345613692642</v>
      </c>
      <c r="K23" s="39">
        <f t="shared" si="1"/>
        <v>75.357582419840355</v>
      </c>
      <c r="L23" s="38">
        <f t="shared" si="1"/>
        <v>154.96066244079847</v>
      </c>
      <c r="N23" s="41"/>
      <c r="O23" s="42"/>
      <c r="P23" s="41"/>
      <c r="Q23" s="41"/>
      <c r="R23" s="41"/>
    </row>
    <row r="24" spans="1:19" x14ac:dyDescent="0.25">
      <c r="A24" s="23"/>
      <c r="B24" s="36">
        <v>2029</v>
      </c>
      <c r="C24" s="112">
        <v>15</v>
      </c>
      <c r="D24" s="112">
        <v>49</v>
      </c>
      <c r="E24" s="112">
        <v>72</v>
      </c>
      <c r="F24" s="113">
        <v>149</v>
      </c>
      <c r="G24" s="23"/>
      <c r="H24" s="36">
        <v>2029</v>
      </c>
      <c r="I24" s="39">
        <f t="shared" si="1"/>
        <v>15.920616004191624</v>
      </c>
      <c r="J24" s="39">
        <f t="shared" si="1"/>
        <v>52.007345613692642</v>
      </c>
      <c r="K24" s="39">
        <f t="shared" si="1"/>
        <v>76.418956820119803</v>
      </c>
      <c r="L24" s="38">
        <f t="shared" si="1"/>
        <v>158.14478564163682</v>
      </c>
      <c r="N24" s="55" t="s">
        <v>121</v>
      </c>
      <c r="O24" s="55"/>
      <c r="P24" s="55"/>
      <c r="Q24" s="55"/>
      <c r="R24" s="55"/>
      <c r="S24" s="59"/>
    </row>
    <row r="25" spans="1:19" ht="18" x14ac:dyDescent="0.35">
      <c r="A25" s="23"/>
      <c r="B25" s="36">
        <v>2030</v>
      </c>
      <c r="C25" s="112">
        <v>16</v>
      </c>
      <c r="D25" s="112">
        <v>50</v>
      </c>
      <c r="E25" s="112">
        <v>73</v>
      </c>
      <c r="F25" s="113">
        <v>152</v>
      </c>
      <c r="G25" s="23"/>
      <c r="H25" s="144">
        <v>2030</v>
      </c>
      <c r="I25" s="142">
        <f>(C25)*($O$6/$O$2)*P14</f>
        <v>15.40580254976258</v>
      </c>
      <c r="J25" s="142">
        <f>(D25)*($O$6/$O$2)*P14</f>
        <v>48.143132968008061</v>
      </c>
      <c r="K25" s="142">
        <f>(E25)*($O$6/$O$2)*P14</f>
        <v>70.288974133291774</v>
      </c>
      <c r="L25" s="143">
        <f>(F25)*($O$6/$O$2)*P14</f>
        <v>146.35512422274451</v>
      </c>
      <c r="N25" s="163" t="s">
        <v>97</v>
      </c>
      <c r="O25" s="163"/>
      <c r="P25" s="163"/>
      <c r="Q25" s="163"/>
      <c r="R25" s="163"/>
      <c r="S25" s="163"/>
    </row>
    <row r="26" spans="1:19" ht="15" customHeight="1" x14ac:dyDescent="0.25">
      <c r="A26" s="23"/>
      <c r="B26" s="36">
        <v>2031</v>
      </c>
      <c r="C26" s="112">
        <v>16</v>
      </c>
      <c r="D26" s="112">
        <v>51</v>
      </c>
      <c r="E26" s="112">
        <v>74</v>
      </c>
      <c r="F26" s="113">
        <v>155</v>
      </c>
      <c r="G26" s="23"/>
      <c r="H26" s="36">
        <v>2031</v>
      </c>
      <c r="I26" s="39">
        <f t="shared" si="1"/>
        <v>16.981990404471066</v>
      </c>
      <c r="J26" s="39">
        <f t="shared" si="1"/>
        <v>54.130094414251523</v>
      </c>
      <c r="K26" s="39">
        <f t="shared" si="1"/>
        <v>78.541705620678684</v>
      </c>
      <c r="L26" s="38">
        <f t="shared" si="1"/>
        <v>164.51303204331344</v>
      </c>
      <c r="N26" s="158" t="s">
        <v>58</v>
      </c>
      <c r="O26" s="160" t="s">
        <v>119</v>
      </c>
      <c r="P26" s="162" t="s">
        <v>64</v>
      </c>
      <c r="Q26" s="162"/>
      <c r="R26" s="162"/>
      <c r="S26" s="162"/>
    </row>
    <row r="27" spans="1:19" ht="16.5" customHeight="1" thickBot="1" x14ac:dyDescent="0.3">
      <c r="A27" s="23"/>
      <c r="B27" s="36">
        <v>2032</v>
      </c>
      <c r="C27" s="112">
        <v>17</v>
      </c>
      <c r="D27" s="112">
        <v>52</v>
      </c>
      <c r="E27" s="112">
        <v>75</v>
      </c>
      <c r="F27" s="113">
        <v>158</v>
      </c>
      <c r="G27" s="23"/>
      <c r="H27" s="36">
        <v>2032</v>
      </c>
      <c r="I27" s="39">
        <f t="shared" si="1"/>
        <v>18.043364804750507</v>
      </c>
      <c r="J27" s="39">
        <f t="shared" si="1"/>
        <v>55.191468814530964</v>
      </c>
      <c r="K27" s="39">
        <f t="shared" si="1"/>
        <v>79.603080020958117</v>
      </c>
      <c r="L27" s="38">
        <f t="shared" si="1"/>
        <v>167.69715524415179</v>
      </c>
      <c r="N27" s="159"/>
      <c r="O27" s="161"/>
      <c r="P27" s="60" t="s">
        <v>65</v>
      </c>
      <c r="Q27" s="60" t="s">
        <v>66</v>
      </c>
      <c r="R27" s="60" t="s">
        <v>67</v>
      </c>
      <c r="S27" s="60" t="s">
        <v>75</v>
      </c>
    </row>
    <row r="28" spans="1:19" ht="15.75" thickTop="1" x14ac:dyDescent="0.25">
      <c r="A28" s="23"/>
      <c r="B28" s="36">
        <v>2033</v>
      </c>
      <c r="C28" s="112">
        <v>17</v>
      </c>
      <c r="D28" s="112">
        <v>53</v>
      </c>
      <c r="E28" s="112">
        <v>76</v>
      </c>
      <c r="F28" s="113">
        <v>161</v>
      </c>
      <c r="G28" s="23"/>
      <c r="H28" s="36">
        <v>2033</v>
      </c>
      <c r="I28" s="39">
        <f t="shared" si="1"/>
        <v>18.043364804750507</v>
      </c>
      <c r="J28" s="39">
        <f t="shared" si="1"/>
        <v>56.252843214810405</v>
      </c>
      <c r="K28" s="39">
        <f t="shared" si="1"/>
        <v>80.664454421237565</v>
      </c>
      <c r="L28" s="38">
        <f t="shared" si="1"/>
        <v>170.8812784449901</v>
      </c>
      <c r="N28" s="76">
        <v>2020</v>
      </c>
      <c r="O28" s="78">
        <f>O20</f>
        <v>69.494975705156321</v>
      </c>
      <c r="P28" s="79">
        <f>ROUND(P20, 2-1-INT(LOG10(ABS(P20))))</f>
        <v>800</v>
      </c>
      <c r="Q28" s="79">
        <f t="shared" ref="Q28:S30" si="3">ROUND(Q20, 2-1-INT(LOG10(ABS(Q20))))</f>
        <v>2800</v>
      </c>
      <c r="R28" s="79">
        <f t="shared" si="3"/>
        <v>4100</v>
      </c>
      <c r="S28" s="79">
        <f t="shared" si="3"/>
        <v>8200</v>
      </c>
    </row>
    <row r="29" spans="1:19" x14ac:dyDescent="0.25">
      <c r="A29" s="23"/>
      <c r="B29" s="36">
        <v>2034</v>
      </c>
      <c r="C29" s="112">
        <v>18</v>
      </c>
      <c r="D29" s="112">
        <v>54</v>
      </c>
      <c r="E29" s="112">
        <v>77</v>
      </c>
      <c r="F29" s="113">
        <v>164</v>
      </c>
      <c r="G29" s="23"/>
      <c r="H29" s="36">
        <v>2034</v>
      </c>
      <c r="I29" s="39">
        <f t="shared" si="1"/>
        <v>19.104739205029951</v>
      </c>
      <c r="J29" s="39">
        <f t="shared" si="1"/>
        <v>57.314217615089845</v>
      </c>
      <c r="K29" s="39">
        <f t="shared" si="1"/>
        <v>81.725828821517013</v>
      </c>
      <c r="L29" s="38">
        <f t="shared" si="1"/>
        <v>174.06540164582842</v>
      </c>
      <c r="N29" s="56">
        <v>2025</v>
      </c>
      <c r="O29" s="63">
        <f>O21</f>
        <v>232.04938525629109</v>
      </c>
      <c r="P29" s="57">
        <f>ROUND(P21, 2-1-INT(LOG10(ABS(P21))))</f>
        <v>3100</v>
      </c>
      <c r="Q29" s="57">
        <f t="shared" si="3"/>
        <v>10000</v>
      </c>
      <c r="R29" s="57">
        <f t="shared" si="3"/>
        <v>15000</v>
      </c>
      <c r="S29" s="57">
        <f t="shared" si="3"/>
        <v>31000</v>
      </c>
    </row>
    <row r="30" spans="1:19" ht="15.75" thickBot="1" x14ac:dyDescent="0.3">
      <c r="A30" s="23"/>
      <c r="B30" s="36">
        <v>2035</v>
      </c>
      <c r="C30" s="112">
        <v>18</v>
      </c>
      <c r="D30" s="112">
        <v>55</v>
      </c>
      <c r="E30" s="112">
        <v>78</v>
      </c>
      <c r="F30" s="113">
        <v>168</v>
      </c>
      <c r="G30" s="23"/>
      <c r="H30" s="36">
        <v>2035</v>
      </c>
      <c r="I30" s="39">
        <f t="shared" si="1"/>
        <v>19.104739205029951</v>
      </c>
      <c r="J30" s="39">
        <f t="shared" si="1"/>
        <v>58.375592015369293</v>
      </c>
      <c r="K30" s="39">
        <f t="shared" si="1"/>
        <v>82.787203221796446</v>
      </c>
      <c r="L30" s="38">
        <f t="shared" si="1"/>
        <v>178.31089924694621</v>
      </c>
      <c r="N30" s="61">
        <v>2030</v>
      </c>
      <c r="O30" s="64">
        <f>O22</f>
        <v>414.96467331677218</v>
      </c>
      <c r="P30" s="62">
        <f>ROUND(P22, 2-1-INT(LOG10(ABS(P22))))</f>
        <v>6400</v>
      </c>
      <c r="Q30" s="62">
        <f t="shared" si="3"/>
        <v>20000</v>
      </c>
      <c r="R30" s="62">
        <f t="shared" si="3"/>
        <v>29000</v>
      </c>
      <c r="S30" s="62">
        <f t="shared" si="3"/>
        <v>61000</v>
      </c>
    </row>
    <row r="31" spans="1:19" ht="15.75" thickTop="1" x14ac:dyDescent="0.25">
      <c r="A31" s="23"/>
      <c r="B31" s="36">
        <v>2036</v>
      </c>
      <c r="C31" s="112">
        <v>19</v>
      </c>
      <c r="D31" s="112">
        <v>56</v>
      </c>
      <c r="E31" s="112">
        <v>79</v>
      </c>
      <c r="F31" s="113">
        <v>171</v>
      </c>
      <c r="G31" s="23"/>
      <c r="H31" s="36">
        <v>2036</v>
      </c>
      <c r="I31" s="39">
        <f t="shared" si="1"/>
        <v>20.166113605309391</v>
      </c>
      <c r="J31" s="39">
        <f t="shared" si="1"/>
        <v>59.436966415648733</v>
      </c>
      <c r="K31" s="39">
        <f t="shared" si="1"/>
        <v>83.848577622075894</v>
      </c>
      <c r="L31" s="38">
        <f t="shared" si="1"/>
        <v>181.49502244778452</v>
      </c>
    </row>
    <row r="32" spans="1:19" x14ac:dyDescent="0.25">
      <c r="A32" s="23"/>
      <c r="B32" s="36">
        <v>2037</v>
      </c>
      <c r="C32" s="112">
        <v>19</v>
      </c>
      <c r="D32" s="112">
        <v>57</v>
      </c>
      <c r="E32" s="112">
        <v>81</v>
      </c>
      <c r="F32" s="113">
        <v>174</v>
      </c>
      <c r="G32" s="23"/>
      <c r="H32" s="36">
        <v>2037</v>
      </c>
      <c r="I32" s="39">
        <f t="shared" si="1"/>
        <v>20.166113605309391</v>
      </c>
      <c r="J32" s="39">
        <f t="shared" si="1"/>
        <v>60.498340815928174</v>
      </c>
      <c r="K32" s="39">
        <f t="shared" si="1"/>
        <v>85.971326422634775</v>
      </c>
      <c r="L32" s="38">
        <f t="shared" si="1"/>
        <v>184.67914564862284</v>
      </c>
    </row>
    <row r="33" spans="1:19" x14ac:dyDescent="0.25">
      <c r="A33" s="23"/>
      <c r="B33" s="36">
        <v>2038</v>
      </c>
      <c r="C33" s="112">
        <v>20</v>
      </c>
      <c r="D33" s="112">
        <v>58</v>
      </c>
      <c r="E33" s="112">
        <v>82</v>
      </c>
      <c r="F33" s="113">
        <v>177</v>
      </c>
      <c r="G33" s="23"/>
      <c r="H33" s="36">
        <v>2038</v>
      </c>
      <c r="I33" s="39">
        <f t="shared" si="1"/>
        <v>21.227488005588832</v>
      </c>
      <c r="J33" s="39">
        <f t="shared" si="1"/>
        <v>61.559715216207614</v>
      </c>
      <c r="K33" s="39">
        <f t="shared" si="1"/>
        <v>87.032700822914208</v>
      </c>
      <c r="L33" s="38">
        <f t="shared" si="1"/>
        <v>187.86326884946118</v>
      </c>
      <c r="N33" s="55" t="s">
        <v>122</v>
      </c>
      <c r="O33" s="55"/>
      <c r="P33" s="55"/>
      <c r="Q33" s="55"/>
      <c r="R33" s="55"/>
      <c r="S33" s="59"/>
    </row>
    <row r="34" spans="1:19" ht="18" x14ac:dyDescent="0.35">
      <c r="A34" s="23"/>
      <c r="B34" s="36">
        <v>2039</v>
      </c>
      <c r="C34" s="112">
        <v>20</v>
      </c>
      <c r="D34" s="112">
        <v>59</v>
      </c>
      <c r="E34" s="112">
        <v>83</v>
      </c>
      <c r="F34" s="113">
        <v>180</v>
      </c>
      <c r="G34" s="23"/>
      <c r="H34" s="36">
        <v>2039</v>
      </c>
      <c r="I34" s="39">
        <f t="shared" si="1"/>
        <v>21.227488005588832</v>
      </c>
      <c r="J34" s="39">
        <f t="shared" si="1"/>
        <v>62.621089616487055</v>
      </c>
      <c r="K34" s="39">
        <f t="shared" si="1"/>
        <v>88.094075223193656</v>
      </c>
      <c r="L34" s="38">
        <f t="shared" si="1"/>
        <v>191.04739205029949</v>
      </c>
      <c r="N34" s="163" t="s">
        <v>98</v>
      </c>
      <c r="O34" s="163"/>
      <c r="P34" s="163"/>
      <c r="Q34" s="163"/>
      <c r="R34" s="163"/>
      <c r="S34" s="163"/>
    </row>
    <row r="35" spans="1:19" x14ac:dyDescent="0.25">
      <c r="A35" s="23"/>
      <c r="B35" s="36">
        <v>2040</v>
      </c>
      <c r="C35" s="112">
        <v>21</v>
      </c>
      <c r="D35" s="112">
        <v>60</v>
      </c>
      <c r="E35" s="112">
        <v>84</v>
      </c>
      <c r="F35" s="113">
        <v>183</v>
      </c>
      <c r="G35" s="23"/>
      <c r="H35" s="36">
        <v>2040</v>
      </c>
      <c r="I35" s="39">
        <f t="shared" si="1"/>
        <v>22.288862405868276</v>
      </c>
      <c r="J35" s="39">
        <f t="shared" si="1"/>
        <v>63.682464016766495</v>
      </c>
      <c r="K35" s="39">
        <f t="shared" si="1"/>
        <v>89.155449623473103</v>
      </c>
      <c r="L35" s="38">
        <f t="shared" si="1"/>
        <v>194.23151525113781</v>
      </c>
      <c r="N35" s="158" t="s">
        <v>58</v>
      </c>
      <c r="O35" s="160" t="s">
        <v>119</v>
      </c>
      <c r="P35" s="162" t="s">
        <v>64</v>
      </c>
      <c r="Q35" s="162"/>
      <c r="R35" s="162"/>
      <c r="S35" s="162"/>
    </row>
    <row r="36" spans="1:19" ht="41.25" thickBot="1" x14ac:dyDescent="0.3">
      <c r="A36" s="23"/>
      <c r="B36" s="36">
        <v>2041</v>
      </c>
      <c r="C36" s="112">
        <v>21</v>
      </c>
      <c r="D36" s="112">
        <v>61</v>
      </c>
      <c r="E36" s="112">
        <v>85</v>
      </c>
      <c r="F36" s="113">
        <v>186</v>
      </c>
      <c r="G36" s="23"/>
      <c r="H36" s="36">
        <v>2041</v>
      </c>
      <c r="I36" s="39">
        <f t="shared" si="1"/>
        <v>22.288862405868276</v>
      </c>
      <c r="J36" s="39">
        <f t="shared" si="1"/>
        <v>64.743838417045936</v>
      </c>
      <c r="K36" s="39">
        <f t="shared" si="1"/>
        <v>90.216824023752537</v>
      </c>
      <c r="L36" s="38">
        <f t="shared" si="1"/>
        <v>197.41563845197615</v>
      </c>
      <c r="N36" s="159"/>
      <c r="O36" s="161"/>
      <c r="P36" s="60" t="s">
        <v>65</v>
      </c>
      <c r="Q36" s="60" t="s">
        <v>66</v>
      </c>
      <c r="R36" s="60" t="s">
        <v>67</v>
      </c>
      <c r="S36" s="60" t="s">
        <v>75</v>
      </c>
    </row>
    <row r="37" spans="1:19" ht="15.75" thickTop="1" x14ac:dyDescent="0.25">
      <c r="A37" s="23"/>
      <c r="B37" s="36">
        <v>2042</v>
      </c>
      <c r="C37" s="112">
        <v>22</v>
      </c>
      <c r="D37" s="112">
        <v>61</v>
      </c>
      <c r="E37" s="112">
        <v>86</v>
      </c>
      <c r="F37" s="113">
        <v>189</v>
      </c>
      <c r="G37" s="23"/>
      <c r="H37" s="36">
        <v>2042</v>
      </c>
      <c r="I37" s="39">
        <f t="shared" si="1"/>
        <v>23.350236806147716</v>
      </c>
      <c r="J37" s="39">
        <f t="shared" si="1"/>
        <v>64.743838417045936</v>
      </c>
      <c r="K37" s="39">
        <f t="shared" si="1"/>
        <v>91.278198424031984</v>
      </c>
      <c r="L37" s="38">
        <f t="shared" si="1"/>
        <v>200.59976165281446</v>
      </c>
      <c r="N37" s="76">
        <v>2020</v>
      </c>
      <c r="O37" s="77">
        <f>('Base Case'!AM$56-'Policy Mass'!AM$56)</f>
        <v>81.555334351251531</v>
      </c>
      <c r="P37" s="80">
        <f>($O$37)*(I$15)</f>
        <v>942.31903342143801</v>
      </c>
      <c r="Q37" s="80">
        <f t="shared" ref="Q37:S37" si="4">($O$37)*(J$15)</f>
        <v>3298.1166169750331</v>
      </c>
      <c r="R37" s="80">
        <f t="shared" si="4"/>
        <v>4868.6483393440958</v>
      </c>
      <c r="S37" s="80">
        <f t="shared" si="4"/>
        <v>9658.7700925697391</v>
      </c>
    </row>
    <row r="38" spans="1:19" x14ac:dyDescent="0.25">
      <c r="A38" s="23"/>
      <c r="B38" s="36">
        <v>2043</v>
      </c>
      <c r="C38" s="112">
        <v>22</v>
      </c>
      <c r="D38" s="112">
        <v>62</v>
      </c>
      <c r="E38" s="112">
        <v>87</v>
      </c>
      <c r="F38" s="113">
        <v>192</v>
      </c>
      <c r="G38" s="23"/>
      <c r="H38" s="36">
        <v>2043</v>
      </c>
      <c r="I38" s="39">
        <f t="shared" si="1"/>
        <v>23.350236806147716</v>
      </c>
      <c r="J38" s="39">
        <f t="shared" si="1"/>
        <v>65.805212817325383</v>
      </c>
      <c r="K38" s="39">
        <f t="shared" si="1"/>
        <v>92.339572824311418</v>
      </c>
      <c r="L38" s="38">
        <f t="shared" si="1"/>
        <v>203.78388485365281</v>
      </c>
      <c r="N38" s="56">
        <v>2025</v>
      </c>
      <c r="O38" s="77">
        <f>('Base Case'!AN$56-'Policy Mass'!AN$56)</f>
        <v>264.32518653798843</v>
      </c>
      <c r="P38" s="57">
        <f>(($O$38)*(I$20))</f>
        <v>3563.1239286417353</v>
      </c>
      <c r="Q38" s="57">
        <f t="shared" ref="Q38:S38" si="5">(($O$38)*(J$20))</f>
        <v>11707.407194108559</v>
      </c>
      <c r="R38" s="57">
        <f t="shared" si="5"/>
        <v>17306.601939116998</v>
      </c>
      <c r="S38" s="57">
        <f t="shared" si="5"/>
        <v>35122.221582325677</v>
      </c>
    </row>
    <row r="39" spans="1:19" ht="15.75" thickBot="1" x14ac:dyDescent="0.3">
      <c r="A39" s="23"/>
      <c r="B39" s="36">
        <v>2044</v>
      </c>
      <c r="C39" s="112">
        <v>23</v>
      </c>
      <c r="D39" s="112">
        <v>63</v>
      </c>
      <c r="E39" s="112">
        <v>88</v>
      </c>
      <c r="F39" s="113">
        <v>194</v>
      </c>
      <c r="G39" s="23"/>
      <c r="H39" s="36">
        <v>2044</v>
      </c>
      <c r="I39" s="39">
        <f t="shared" si="1"/>
        <v>24.411611206427157</v>
      </c>
      <c r="J39" s="39">
        <f t="shared" si="1"/>
        <v>66.866587217604817</v>
      </c>
      <c r="K39" s="39">
        <f t="shared" si="1"/>
        <v>93.400947224590865</v>
      </c>
      <c r="L39" s="38">
        <f t="shared" si="1"/>
        <v>205.90663365421167</v>
      </c>
      <c r="N39" s="61">
        <v>2030</v>
      </c>
      <c r="O39" s="121">
        <f>('Base Case'!AO$56-'Policy Mass'!AO$56)</f>
        <v>413.36129928420678</v>
      </c>
      <c r="P39" s="62">
        <f>(($O$39)*(I$25))</f>
        <v>6368.1625584858057</v>
      </c>
      <c r="Q39" s="62">
        <f t="shared" ref="Q39:S39" si="6">(($O$39)*(J$25))</f>
        <v>19900.507995268141</v>
      </c>
      <c r="R39" s="62">
        <f t="shared" si="6"/>
        <v>29054.741673091488</v>
      </c>
      <c r="S39" s="62">
        <f t="shared" si="6"/>
        <v>60497.544305615156</v>
      </c>
    </row>
    <row r="40" spans="1:19" ht="15.75" thickTop="1" x14ac:dyDescent="0.25">
      <c r="A40" s="23"/>
      <c r="B40" s="36">
        <v>2045</v>
      </c>
      <c r="C40" s="112">
        <v>23</v>
      </c>
      <c r="D40" s="112">
        <v>64</v>
      </c>
      <c r="E40" s="112">
        <v>89</v>
      </c>
      <c r="F40" s="113">
        <v>197</v>
      </c>
      <c r="G40" s="23"/>
      <c r="H40" s="36">
        <v>2045</v>
      </c>
      <c r="I40" s="39">
        <f t="shared" si="1"/>
        <v>24.411611206427157</v>
      </c>
      <c r="J40" s="39">
        <f t="shared" si="1"/>
        <v>67.927961617884264</v>
      </c>
      <c r="K40" s="39">
        <f t="shared" si="1"/>
        <v>94.462321624870299</v>
      </c>
      <c r="L40" s="38">
        <f t="shared" si="1"/>
        <v>209.09075685504999</v>
      </c>
      <c r="N40" s="41"/>
      <c r="O40" s="42"/>
      <c r="P40" s="41"/>
      <c r="Q40" s="41"/>
      <c r="R40" s="41"/>
    </row>
    <row r="41" spans="1:19" x14ac:dyDescent="0.25">
      <c r="A41" s="23"/>
      <c r="B41" s="36">
        <v>2046</v>
      </c>
      <c r="C41" s="112">
        <v>24</v>
      </c>
      <c r="D41" s="112">
        <v>65</v>
      </c>
      <c r="E41" s="112">
        <v>90</v>
      </c>
      <c r="F41" s="113">
        <v>200</v>
      </c>
      <c r="G41" s="23"/>
      <c r="H41" s="36">
        <v>2046</v>
      </c>
      <c r="I41" s="39">
        <f t="shared" si="1"/>
        <v>25.472985606706601</v>
      </c>
      <c r="J41" s="39">
        <f t="shared" si="1"/>
        <v>68.989336018163712</v>
      </c>
      <c r="K41" s="39">
        <f t="shared" si="1"/>
        <v>95.523696025149746</v>
      </c>
      <c r="L41" s="38">
        <f t="shared" si="1"/>
        <v>212.27488005588833</v>
      </c>
      <c r="N41" s="55" t="s">
        <v>121</v>
      </c>
      <c r="O41" s="55"/>
      <c r="P41" s="55"/>
      <c r="Q41" s="55"/>
      <c r="R41" s="55"/>
      <c r="S41" s="59"/>
    </row>
    <row r="42" spans="1:19" ht="18" x14ac:dyDescent="0.35">
      <c r="A42" s="23"/>
      <c r="B42" s="36">
        <v>2047</v>
      </c>
      <c r="C42" s="112">
        <v>24</v>
      </c>
      <c r="D42" s="112">
        <v>66</v>
      </c>
      <c r="E42" s="112">
        <v>92</v>
      </c>
      <c r="F42" s="113">
        <v>203</v>
      </c>
      <c r="G42" s="23"/>
      <c r="H42" s="36">
        <v>2047</v>
      </c>
      <c r="I42" s="39">
        <f t="shared" si="1"/>
        <v>25.472985606706601</v>
      </c>
      <c r="J42" s="39">
        <f t="shared" si="1"/>
        <v>70.050710418443145</v>
      </c>
      <c r="K42" s="39">
        <f t="shared" si="1"/>
        <v>97.646444825708627</v>
      </c>
      <c r="L42" s="38">
        <f t="shared" si="1"/>
        <v>215.45900325672665</v>
      </c>
      <c r="N42" s="163" t="s">
        <v>129</v>
      </c>
      <c r="O42" s="163"/>
      <c r="P42" s="163"/>
      <c r="Q42" s="163"/>
      <c r="R42" s="163"/>
      <c r="S42" s="163"/>
    </row>
    <row r="43" spans="1:19" ht="15" customHeight="1" x14ac:dyDescent="0.25">
      <c r="A43" s="23"/>
      <c r="B43" s="36">
        <v>2048</v>
      </c>
      <c r="C43" s="112">
        <v>25</v>
      </c>
      <c r="D43" s="112">
        <v>67</v>
      </c>
      <c r="E43" s="112">
        <v>93</v>
      </c>
      <c r="F43" s="113">
        <v>206</v>
      </c>
      <c r="G43" s="23"/>
      <c r="H43" s="36">
        <v>2048</v>
      </c>
      <c r="I43" s="39">
        <f t="shared" si="1"/>
        <v>26.534360006986041</v>
      </c>
      <c r="J43" s="39">
        <f t="shared" si="1"/>
        <v>71.112084818722593</v>
      </c>
      <c r="K43" s="39">
        <f t="shared" si="1"/>
        <v>98.707819225988075</v>
      </c>
      <c r="L43" s="38">
        <f t="shared" si="1"/>
        <v>218.64312645756499</v>
      </c>
      <c r="N43" s="158" t="s">
        <v>58</v>
      </c>
      <c r="O43" s="160" t="s">
        <v>119</v>
      </c>
      <c r="P43" s="162" t="s">
        <v>64</v>
      </c>
      <c r="Q43" s="162"/>
      <c r="R43" s="162"/>
      <c r="S43" s="162"/>
    </row>
    <row r="44" spans="1:19" ht="41.25" thickBot="1" x14ac:dyDescent="0.3">
      <c r="A44" s="23"/>
      <c r="B44" s="36">
        <v>2049</v>
      </c>
      <c r="C44" s="112">
        <v>25</v>
      </c>
      <c r="D44" s="112">
        <v>68</v>
      </c>
      <c r="E44" s="112">
        <v>94</v>
      </c>
      <c r="F44" s="113">
        <v>209</v>
      </c>
      <c r="G44" s="23"/>
      <c r="H44" s="36">
        <v>2049</v>
      </c>
      <c r="I44" s="39">
        <f t="shared" si="1"/>
        <v>26.534360006986041</v>
      </c>
      <c r="J44" s="39">
        <f t="shared" si="1"/>
        <v>72.173459219002027</v>
      </c>
      <c r="K44" s="39">
        <f t="shared" si="1"/>
        <v>99.769193626267509</v>
      </c>
      <c r="L44" s="38">
        <f t="shared" si="1"/>
        <v>221.8272496584033</v>
      </c>
      <c r="N44" s="159"/>
      <c r="O44" s="161"/>
      <c r="P44" s="60" t="s">
        <v>65</v>
      </c>
      <c r="Q44" s="60" t="s">
        <v>66</v>
      </c>
      <c r="R44" s="60" t="s">
        <v>67</v>
      </c>
      <c r="S44" s="60" t="s">
        <v>75</v>
      </c>
    </row>
    <row r="45" spans="1:19" ht="16.5" thickTop="1" thickBot="1" x14ac:dyDescent="0.3">
      <c r="A45" s="23"/>
      <c r="B45" s="46">
        <v>2050</v>
      </c>
      <c r="C45" s="114">
        <v>26</v>
      </c>
      <c r="D45" s="114">
        <v>69</v>
      </c>
      <c r="E45" s="114">
        <v>95</v>
      </c>
      <c r="F45" s="115">
        <v>212</v>
      </c>
      <c r="G45" s="23"/>
      <c r="H45" s="46">
        <v>2050</v>
      </c>
      <c r="I45" s="47">
        <f t="shared" si="1"/>
        <v>27.595734407265482</v>
      </c>
      <c r="J45" s="48">
        <f t="shared" si="1"/>
        <v>73.234833619281474</v>
      </c>
      <c r="K45" s="48">
        <f t="shared" si="1"/>
        <v>100.83056802654696</v>
      </c>
      <c r="L45" s="49">
        <f t="shared" si="1"/>
        <v>225.01137285924162</v>
      </c>
      <c r="N45" s="76">
        <v>2020</v>
      </c>
      <c r="O45" s="78">
        <f>ROUND(O37, -1)</f>
        <v>80</v>
      </c>
      <c r="P45" s="79">
        <f>ROUND(P37, 2-1-INT(LOG10(ABS(P37))))</f>
        <v>940</v>
      </c>
      <c r="Q45" s="79">
        <f t="shared" ref="Q45:S47" si="7">ROUND(Q37, 2-1-INT(LOG10(ABS(Q37))))</f>
        <v>3300</v>
      </c>
      <c r="R45" s="79">
        <f t="shared" si="7"/>
        <v>4900</v>
      </c>
      <c r="S45" s="79">
        <f t="shared" si="7"/>
        <v>9700</v>
      </c>
    </row>
    <row r="46" spans="1:19" x14ac:dyDescent="0.25">
      <c r="A46" s="23"/>
      <c r="N46" s="56">
        <v>2025</v>
      </c>
      <c r="O46" s="63">
        <f>ROUND(O38,-1)</f>
        <v>260</v>
      </c>
      <c r="P46" s="57">
        <f>ROUND(P38, 2-1-INT(LOG10(ABS(P38))))</f>
        <v>3600</v>
      </c>
      <c r="Q46" s="57">
        <f t="shared" si="7"/>
        <v>12000</v>
      </c>
      <c r="R46" s="57">
        <f t="shared" si="7"/>
        <v>17000</v>
      </c>
      <c r="S46" s="57">
        <f t="shared" si="7"/>
        <v>35000</v>
      </c>
    </row>
    <row r="47" spans="1:19" ht="15.75" thickBot="1" x14ac:dyDescent="0.3">
      <c r="A47" s="23"/>
      <c r="H47" s="50" t="s">
        <v>116</v>
      </c>
      <c r="N47" s="61">
        <v>2030</v>
      </c>
      <c r="O47" s="64">
        <f>ROUND(O39,-1)</f>
        <v>410</v>
      </c>
      <c r="P47" s="62">
        <f>ROUND(P39, 2-1-INT(LOG10(ABS(P39))))</f>
        <v>6400</v>
      </c>
      <c r="Q47" s="62">
        <f t="shared" si="7"/>
        <v>20000</v>
      </c>
      <c r="R47" s="62">
        <f t="shared" si="7"/>
        <v>29000</v>
      </c>
      <c r="S47" s="62">
        <f t="shared" si="7"/>
        <v>60000</v>
      </c>
    </row>
    <row r="48" spans="1:19" ht="15.75" thickTop="1" x14ac:dyDescent="0.25">
      <c r="B48" s="145" t="s">
        <v>120</v>
      </c>
      <c r="H48" s="51"/>
      <c r="I48" s="165" t="s">
        <v>69</v>
      </c>
      <c r="J48" s="165"/>
      <c r="K48" s="165"/>
      <c r="L48" s="165"/>
    </row>
    <row r="49" spans="8:15" ht="15.75" thickBot="1" x14ac:dyDescent="0.3">
      <c r="H49" s="52" t="s">
        <v>58</v>
      </c>
      <c r="I49" s="52" t="s">
        <v>70</v>
      </c>
      <c r="J49" s="52" t="s">
        <v>71</v>
      </c>
      <c r="K49" s="52" t="s">
        <v>72</v>
      </c>
      <c r="L49" s="52" t="s">
        <v>73</v>
      </c>
    </row>
    <row r="50" spans="8:15" x14ac:dyDescent="0.25">
      <c r="H50" s="23">
        <v>2015</v>
      </c>
      <c r="I50" s="53">
        <f>I10</f>
        <v>11.675118403073858</v>
      </c>
      <c r="J50" s="53">
        <f>J10</f>
        <v>38.209478410059901</v>
      </c>
      <c r="K50" s="53">
        <f>K10</f>
        <v>59.436966415648733</v>
      </c>
      <c r="L50" s="53">
        <f>L10</f>
        <v>111.44431202934138</v>
      </c>
    </row>
    <row r="51" spans="8:15" x14ac:dyDescent="0.25">
      <c r="H51" s="130">
        <v>2020</v>
      </c>
      <c r="I51" s="131">
        <f>I15/P14</f>
        <v>12.7364928033533</v>
      </c>
      <c r="J51" s="131">
        <f>J15/P14</f>
        <v>44.577724811736552</v>
      </c>
      <c r="K51" s="131">
        <f>K15/P14</f>
        <v>65.805212817325383</v>
      </c>
      <c r="L51" s="131">
        <f>L15/P14</f>
        <v>130.54905123437132</v>
      </c>
    </row>
    <row r="52" spans="8:15" x14ac:dyDescent="0.25">
      <c r="H52" s="119">
        <v>2025</v>
      </c>
      <c r="I52" s="54">
        <f>I20/P14</f>
        <v>14.859241603912183</v>
      </c>
      <c r="J52" s="54">
        <f>J20/P14</f>
        <v>48.823222412854314</v>
      </c>
      <c r="K52" s="54">
        <f>K20/P14</f>
        <v>72.173459219002027</v>
      </c>
      <c r="L52" s="54">
        <f>L20/P14</f>
        <v>146.46966723856295</v>
      </c>
      <c r="O52" t="s">
        <v>85</v>
      </c>
    </row>
    <row r="53" spans="8:15" x14ac:dyDescent="0.25">
      <c r="H53" s="119">
        <v>2030</v>
      </c>
      <c r="I53" s="54">
        <f>I25/P14</f>
        <v>16.981990404471066</v>
      </c>
      <c r="J53" s="54">
        <f>J25/P14</f>
        <v>53.068720013972083</v>
      </c>
      <c r="K53" s="54">
        <f>K25/P14</f>
        <v>77.480331220399236</v>
      </c>
      <c r="L53" s="54">
        <f>L25/P14</f>
        <v>161.32890884247513</v>
      </c>
    </row>
    <row r="54" spans="8:15" x14ac:dyDescent="0.25">
      <c r="H54" s="23">
        <v>2035</v>
      </c>
      <c r="I54" s="53">
        <f>I30</f>
        <v>19.104739205029951</v>
      </c>
      <c r="J54" s="53">
        <f t="shared" ref="J54:L54" si="8">J30</f>
        <v>58.375592015369293</v>
      </c>
      <c r="K54" s="53">
        <f t="shared" si="8"/>
        <v>82.787203221796446</v>
      </c>
      <c r="L54" s="53">
        <f t="shared" si="8"/>
        <v>178.31089924694621</v>
      </c>
      <c r="M54" s="54"/>
    </row>
    <row r="55" spans="8:15" x14ac:dyDescent="0.25">
      <c r="H55" s="23">
        <v>2040</v>
      </c>
      <c r="I55" s="53">
        <f>I35</f>
        <v>22.288862405868276</v>
      </c>
      <c r="J55" s="53">
        <f t="shared" ref="J55:L55" si="9">J35</f>
        <v>63.682464016766495</v>
      </c>
      <c r="K55" s="53">
        <f t="shared" si="9"/>
        <v>89.155449623473103</v>
      </c>
      <c r="L55" s="53">
        <f t="shared" si="9"/>
        <v>194.23151525113781</v>
      </c>
    </row>
    <row r="56" spans="8:15" x14ac:dyDescent="0.25">
      <c r="H56" s="23">
        <v>2045</v>
      </c>
      <c r="I56" s="53">
        <f>I40</f>
        <v>24.411611206427157</v>
      </c>
      <c r="J56" s="53">
        <f t="shared" ref="J56:L56" si="10">J40</f>
        <v>67.927961617884264</v>
      </c>
      <c r="K56" s="53">
        <f t="shared" si="10"/>
        <v>94.462321624870299</v>
      </c>
      <c r="L56" s="53">
        <f t="shared" si="10"/>
        <v>209.09075685504999</v>
      </c>
    </row>
    <row r="57" spans="8:15" x14ac:dyDescent="0.25">
      <c r="H57" s="23">
        <v>2050</v>
      </c>
      <c r="I57" s="53">
        <f>I45</f>
        <v>27.595734407265482</v>
      </c>
      <c r="J57" s="53">
        <f t="shared" ref="J57:L57" si="11">J45</f>
        <v>73.234833619281474</v>
      </c>
      <c r="K57" s="53">
        <f t="shared" si="11"/>
        <v>100.83056802654696</v>
      </c>
      <c r="L57" s="53">
        <f t="shared" si="11"/>
        <v>225.01137285924162</v>
      </c>
    </row>
    <row r="59" spans="8:15" ht="15.75" thickBot="1" x14ac:dyDescent="0.3">
      <c r="H59" s="50" t="s">
        <v>124</v>
      </c>
    </row>
    <row r="60" spans="8:15" x14ac:dyDescent="0.25">
      <c r="H60" s="51"/>
      <c r="I60" s="165" t="s">
        <v>69</v>
      </c>
      <c r="J60" s="165"/>
      <c r="K60" s="165"/>
      <c r="L60" s="165"/>
    </row>
    <row r="61" spans="8:15" ht="15.75" thickBot="1" x14ac:dyDescent="0.3">
      <c r="H61" s="52" t="s">
        <v>58</v>
      </c>
      <c r="I61" s="52" t="s">
        <v>70</v>
      </c>
      <c r="J61" s="52" t="s">
        <v>71</v>
      </c>
      <c r="K61" s="52" t="s">
        <v>72</v>
      </c>
      <c r="L61" s="52" t="s">
        <v>73</v>
      </c>
    </row>
    <row r="62" spans="8:15" x14ac:dyDescent="0.25">
      <c r="H62" s="23">
        <v>2015</v>
      </c>
      <c r="I62" s="146">
        <f>I10*$P$14</f>
        <v>10.591489252961773</v>
      </c>
      <c r="J62" s="146">
        <f t="shared" ref="J62:L62" si="12">J10*$P$14</f>
        <v>34.663055736965809</v>
      </c>
      <c r="K62" s="146">
        <f t="shared" si="12"/>
        <v>53.920308924169028</v>
      </c>
      <c r="L62" s="146">
        <f t="shared" si="12"/>
        <v>101.10057923281693</v>
      </c>
    </row>
    <row r="63" spans="8:15" x14ac:dyDescent="0.25">
      <c r="H63" s="130">
        <v>2020</v>
      </c>
      <c r="I63" s="147">
        <f>I15</f>
        <v>11.554351912321936</v>
      </c>
      <c r="J63" s="147">
        <f t="shared" ref="J63:L63" si="13">J15</f>
        <v>40.440231693126776</v>
      </c>
      <c r="K63" s="147">
        <f t="shared" si="13"/>
        <v>59.697484880329995</v>
      </c>
      <c r="L63" s="147">
        <f t="shared" si="13"/>
        <v>118.43210710129983</v>
      </c>
    </row>
    <row r="64" spans="8:15" x14ac:dyDescent="0.25">
      <c r="H64" s="119">
        <v>2025</v>
      </c>
      <c r="I64" s="146">
        <f>I20</f>
        <v>13.480077231042257</v>
      </c>
      <c r="J64" s="146">
        <f t="shared" ref="J64:L64" si="14">J20</f>
        <v>44.291682330567419</v>
      </c>
      <c r="K64" s="146">
        <f t="shared" si="14"/>
        <v>65.474660836490955</v>
      </c>
      <c r="L64" s="146">
        <f t="shared" si="14"/>
        <v>132.87504699170225</v>
      </c>
    </row>
    <row r="65" spans="8:12" x14ac:dyDescent="0.25">
      <c r="H65" s="119">
        <v>2030</v>
      </c>
      <c r="I65" s="146">
        <f>I25</f>
        <v>15.40580254976258</v>
      </c>
      <c r="J65" s="146">
        <f t="shared" ref="J65:L65" si="15">J25</f>
        <v>48.143132968008061</v>
      </c>
      <c r="K65" s="146">
        <f t="shared" si="15"/>
        <v>70.288974133291774</v>
      </c>
      <c r="L65" s="146">
        <f t="shared" si="15"/>
        <v>146.35512422274451</v>
      </c>
    </row>
    <row r="66" spans="8:12" x14ac:dyDescent="0.25">
      <c r="H66" s="23">
        <v>2035</v>
      </c>
      <c r="I66" s="146">
        <f>I30*$P$14</f>
        <v>17.331527868482905</v>
      </c>
      <c r="J66" s="146">
        <f t="shared" ref="J66:L66" si="16">J30*$P$14</f>
        <v>52.957446264808873</v>
      </c>
      <c r="K66" s="146">
        <f t="shared" si="16"/>
        <v>75.103287430092578</v>
      </c>
      <c r="L66" s="146">
        <f t="shared" si="16"/>
        <v>161.7609267725071</v>
      </c>
    </row>
    <row r="67" spans="8:12" x14ac:dyDescent="0.25">
      <c r="H67" s="23">
        <v>2040</v>
      </c>
      <c r="I67" s="146">
        <f>I35*$P$14</f>
        <v>20.220115846563388</v>
      </c>
      <c r="J67" s="146">
        <f t="shared" ref="J67:L67" si="17">J35*$P$14</f>
        <v>57.77175956160967</v>
      </c>
      <c r="K67" s="146">
        <f t="shared" si="17"/>
        <v>80.880463386253552</v>
      </c>
      <c r="L67" s="146">
        <f t="shared" si="17"/>
        <v>176.20386666290949</v>
      </c>
    </row>
    <row r="68" spans="8:12" x14ac:dyDescent="0.25">
      <c r="H68" s="23">
        <v>2045</v>
      </c>
      <c r="I68" s="146">
        <f>I40*$P$14</f>
        <v>22.145841165283709</v>
      </c>
      <c r="J68" s="146">
        <f t="shared" ref="J68:L68" si="18">J40*$P$14</f>
        <v>61.62321019905032</v>
      </c>
      <c r="K68" s="146">
        <f t="shared" si="18"/>
        <v>85.694776683054343</v>
      </c>
      <c r="L68" s="146">
        <f t="shared" si="18"/>
        <v>189.68394389395175</v>
      </c>
    </row>
    <row r="69" spans="8:12" x14ac:dyDescent="0.25">
      <c r="H69" s="23">
        <v>2050</v>
      </c>
      <c r="I69" s="146">
        <f>I45*$P$14</f>
        <v>25.034429143364193</v>
      </c>
      <c r="J69" s="146">
        <f t="shared" ref="J69:L69" si="19">J45*$P$14</f>
        <v>66.437523495851124</v>
      </c>
      <c r="K69" s="146">
        <f t="shared" si="19"/>
        <v>91.471952639215317</v>
      </c>
      <c r="L69" s="146">
        <f t="shared" si="19"/>
        <v>204.12688378435416</v>
      </c>
    </row>
    <row r="74" spans="8:12" ht="18.75" thickBot="1" x14ac:dyDescent="0.4">
      <c r="H74" s="168" t="s">
        <v>125</v>
      </c>
      <c r="I74" s="168"/>
      <c r="J74" s="168"/>
      <c r="K74" s="168"/>
      <c r="L74" s="168"/>
    </row>
    <row r="75" spans="8:12" x14ac:dyDescent="0.25">
      <c r="H75" s="51"/>
      <c r="I75" s="167" t="s">
        <v>69</v>
      </c>
      <c r="J75" s="167"/>
      <c r="K75" s="167"/>
      <c r="L75" s="167"/>
    </row>
    <row r="76" spans="8:12" ht="15.75" thickBot="1" x14ac:dyDescent="0.3">
      <c r="H76" s="52" t="s">
        <v>58</v>
      </c>
      <c r="I76" s="52" t="s">
        <v>70</v>
      </c>
      <c r="J76" s="52" t="s">
        <v>71</v>
      </c>
      <c r="K76" s="52" t="s">
        <v>72</v>
      </c>
      <c r="L76" s="52" t="s">
        <v>73</v>
      </c>
    </row>
    <row r="77" spans="8:12" x14ac:dyDescent="0.25">
      <c r="H77" s="23">
        <v>2030</v>
      </c>
      <c r="I77" s="148">
        <f>I65</f>
        <v>15.40580254976258</v>
      </c>
      <c r="J77" s="148">
        <f t="shared" ref="J77:K77" si="20">J65</f>
        <v>48.143132968008061</v>
      </c>
      <c r="K77" s="148">
        <f t="shared" si="20"/>
        <v>70.288974133291774</v>
      </c>
      <c r="L77" s="148">
        <v>150</v>
      </c>
    </row>
    <row r="81" spans="8:12" ht="18.75" thickBot="1" x14ac:dyDescent="0.4">
      <c r="H81" s="168" t="s">
        <v>126</v>
      </c>
      <c r="I81" s="168"/>
      <c r="J81" s="168"/>
      <c r="K81" s="168"/>
      <c r="L81" s="168"/>
    </row>
    <row r="82" spans="8:12" x14ac:dyDescent="0.25">
      <c r="H82" s="51"/>
      <c r="I82" s="167" t="s">
        <v>69</v>
      </c>
      <c r="J82" s="167"/>
      <c r="K82" s="167"/>
      <c r="L82" s="167"/>
    </row>
    <row r="83" spans="8:12" ht="15.75" thickBot="1" x14ac:dyDescent="0.3">
      <c r="H83" s="52" t="s">
        <v>58</v>
      </c>
      <c r="I83" s="52" t="s">
        <v>70</v>
      </c>
      <c r="J83" s="52" t="s">
        <v>71</v>
      </c>
      <c r="K83" s="52" t="s">
        <v>72</v>
      </c>
      <c r="L83" s="52" t="s">
        <v>73</v>
      </c>
    </row>
    <row r="84" spans="8:12" x14ac:dyDescent="0.25">
      <c r="H84" s="149">
        <v>2030</v>
      </c>
      <c r="I84" s="148">
        <f>I53</f>
        <v>16.981990404471066</v>
      </c>
      <c r="J84" s="148">
        <f t="shared" ref="J84:K84" si="21">J53</f>
        <v>53.068720013972083</v>
      </c>
      <c r="K84" s="148">
        <f t="shared" si="21"/>
        <v>77.480331220399236</v>
      </c>
      <c r="L84" s="148">
        <v>160</v>
      </c>
    </row>
  </sheetData>
  <sheetProtection algorithmName="SHA-512" hashValue="BH2xfjblARC9e/I4JQL1Ylomf7GFZ2bk8HIp+JrQMSk41NBL3NX8Io08m+hzwy38NmjzCMNx0/Iw7xFmd6dePg==" saltValue="8exRH+9jaZ5TtebahIQAIw==" spinCount="100000" sheet="1" objects="1" scenarios="1"/>
  <mergeCells count="22">
    <mergeCell ref="I48:L48"/>
    <mergeCell ref="P35:S35"/>
    <mergeCell ref="N42:S42"/>
    <mergeCell ref="N43:N44"/>
    <mergeCell ref="O43:O44"/>
    <mergeCell ref="P43:S43"/>
    <mergeCell ref="I75:L75"/>
    <mergeCell ref="I82:L82"/>
    <mergeCell ref="H81:L81"/>
    <mergeCell ref="H74:L74"/>
    <mergeCell ref="N17:S17"/>
    <mergeCell ref="N18:N19"/>
    <mergeCell ref="O18:O19"/>
    <mergeCell ref="P18:S18"/>
    <mergeCell ref="N25:S25"/>
    <mergeCell ref="I60:L60"/>
    <mergeCell ref="N26:N27"/>
    <mergeCell ref="O26:O27"/>
    <mergeCell ref="P26:S26"/>
    <mergeCell ref="N34:S34"/>
    <mergeCell ref="N35:N36"/>
    <mergeCell ref="O35:O36"/>
  </mergeCells>
  <hyperlinks>
    <hyperlink ref="N12" r:id="rId1"/>
  </hyperlinks>
  <pageMargins left="0.7" right="0.7" top="0.75" bottom="0.75" header="0.3" footer="0.3"/>
  <pageSetup orientation="portrait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29" sqref="F29"/>
    </sheetView>
  </sheetViews>
  <sheetFormatPr defaultRowHeight="15" x14ac:dyDescent="0.25"/>
  <cols>
    <col min="1" max="1" width="25.5703125" customWidth="1"/>
    <col min="2" max="2" width="20.42578125" customWidth="1"/>
    <col min="3" max="3" width="21" customWidth="1"/>
    <col min="6" max="6" width="36.5703125" customWidth="1"/>
    <col min="7" max="7" width="19.7109375" customWidth="1"/>
    <col min="8" max="8" width="18.28515625" customWidth="1"/>
    <col min="9" max="9" width="6.85546875" customWidth="1"/>
    <col min="10" max="10" width="34.7109375" customWidth="1"/>
    <col min="11" max="11" width="20.85546875" customWidth="1"/>
    <col min="12" max="12" width="19" customWidth="1"/>
  </cols>
  <sheetData>
    <row r="1" spans="1:13" x14ac:dyDescent="0.25">
      <c r="A1" s="140" t="s">
        <v>63</v>
      </c>
      <c r="B1" s="140"/>
      <c r="C1" s="102"/>
      <c r="D1" s="102"/>
      <c r="E1" s="102"/>
      <c r="F1" s="140" t="s">
        <v>101</v>
      </c>
      <c r="G1" s="101"/>
      <c r="J1" s="140" t="s">
        <v>102</v>
      </c>
      <c r="K1" s="103"/>
      <c r="L1" s="103"/>
      <c r="M1" s="103"/>
    </row>
    <row r="2" spans="1:13" ht="15.75" thickBot="1" x14ac:dyDescent="0.3">
      <c r="A2" s="81" t="s">
        <v>77</v>
      </c>
      <c r="B2" s="82"/>
      <c r="C2" s="82"/>
      <c r="D2" s="82"/>
      <c r="E2" s="82"/>
      <c r="F2" s="81" t="s">
        <v>86</v>
      </c>
      <c r="G2" s="82"/>
      <c r="H2" s="83"/>
      <c r="J2" s="81" t="s">
        <v>103</v>
      </c>
      <c r="K2" s="82"/>
      <c r="L2" s="83"/>
      <c r="M2" s="82"/>
    </row>
    <row r="3" spans="1:13" ht="16.5" customHeight="1" thickTop="1" thickBot="1" x14ac:dyDescent="0.3">
      <c r="A3" s="84" t="s">
        <v>64</v>
      </c>
      <c r="B3" s="84" t="s">
        <v>99</v>
      </c>
      <c r="C3" s="84" t="s">
        <v>100</v>
      </c>
      <c r="D3" s="84"/>
      <c r="E3" s="83"/>
      <c r="F3" s="105" t="s">
        <v>64</v>
      </c>
      <c r="G3" s="106" t="str">
        <f>B3</f>
        <v>Rate-Based Scenario</v>
      </c>
      <c r="H3" s="106" t="str">
        <f>C3</f>
        <v>Mass-Based Scenario</v>
      </c>
      <c r="J3" s="105" t="s">
        <v>64</v>
      </c>
      <c r="K3" s="106" t="str">
        <f>G3</f>
        <v>Rate-Based Scenario</v>
      </c>
      <c r="L3" s="106" t="str">
        <f>H3</f>
        <v>Mass-Based Scenario</v>
      </c>
    </row>
    <row r="4" spans="1:13" ht="15" customHeight="1" thickTop="1" x14ac:dyDescent="0.25">
      <c r="A4" s="85" t="s">
        <v>78</v>
      </c>
      <c r="B4" s="86">
        <f>imperial!O20</f>
        <v>69.494975705156321</v>
      </c>
      <c r="C4" s="86">
        <f>imperial!O37</f>
        <v>81.555334351251531</v>
      </c>
      <c r="D4" s="97"/>
      <c r="E4" s="83"/>
      <c r="F4" s="107" t="s">
        <v>127</v>
      </c>
      <c r="G4" s="122">
        <f>B4</f>
        <v>69.494975705156321</v>
      </c>
      <c r="H4" s="122">
        <f>C4</f>
        <v>81.555334351251531</v>
      </c>
      <c r="J4" s="107" t="s">
        <v>127</v>
      </c>
      <c r="K4" s="122">
        <f>G4</f>
        <v>69.494975705156321</v>
      </c>
      <c r="L4" s="122">
        <f>H4</f>
        <v>81.555334351251531</v>
      </c>
    </row>
    <row r="5" spans="1:13" x14ac:dyDescent="0.25">
      <c r="A5" s="87" t="s">
        <v>65</v>
      </c>
      <c r="B5" s="88">
        <f>imperial!P20</f>
        <v>802.96940543563937</v>
      </c>
      <c r="C5" s="88">
        <f>imperial!P$37</f>
        <v>942.31903342143801</v>
      </c>
      <c r="D5" s="88"/>
      <c r="E5" s="83"/>
      <c r="F5" s="87" t="s">
        <v>65</v>
      </c>
      <c r="G5" s="123">
        <f t="shared" ref="G5:H8" si="0">ROUND(B5,2-1-INT(LOG10(ABS(B5))))</f>
        <v>800</v>
      </c>
      <c r="H5" s="123">
        <f t="shared" si="0"/>
        <v>940</v>
      </c>
      <c r="J5" s="87" t="s">
        <v>65</v>
      </c>
      <c r="K5" s="125">
        <f>B5/1000</f>
        <v>0.80296940543563933</v>
      </c>
      <c r="L5" s="125">
        <f>C5/1000</f>
        <v>0.94231903342143797</v>
      </c>
    </row>
    <row r="6" spans="1:13" x14ac:dyDescent="0.25">
      <c r="A6" s="89" t="s">
        <v>66</v>
      </c>
      <c r="B6" s="88">
        <f>imperial!Q$20</f>
        <v>2810.3929190247381</v>
      </c>
      <c r="C6" s="88">
        <f>imperial!Q$37</f>
        <v>3298.1166169750331</v>
      </c>
      <c r="D6" s="88"/>
      <c r="E6" s="83"/>
      <c r="F6" s="89" t="s">
        <v>66</v>
      </c>
      <c r="G6" s="123">
        <f t="shared" si="0"/>
        <v>2800</v>
      </c>
      <c r="H6" s="123">
        <f t="shared" si="0"/>
        <v>3300</v>
      </c>
      <c r="J6" s="89" t="s">
        <v>66</v>
      </c>
      <c r="K6" s="125">
        <f t="shared" ref="K6:L8" si="1">B6/1000</f>
        <v>2.8103929190247383</v>
      </c>
      <c r="L6" s="125">
        <f t="shared" si="1"/>
        <v>3.2981166169750331</v>
      </c>
    </row>
    <row r="7" spans="1:13" x14ac:dyDescent="0.25">
      <c r="A7" s="89" t="s">
        <v>67</v>
      </c>
      <c r="B7" s="88">
        <f>imperial!R$20</f>
        <v>4148.6752614174702</v>
      </c>
      <c r="C7" s="88">
        <f>imperial!R$37</f>
        <v>4868.6483393440958</v>
      </c>
      <c r="D7" s="88"/>
      <c r="E7" s="83"/>
      <c r="F7" s="89" t="s">
        <v>67</v>
      </c>
      <c r="G7" s="123">
        <f t="shared" si="0"/>
        <v>4100</v>
      </c>
      <c r="H7" s="123">
        <f t="shared" si="0"/>
        <v>4900</v>
      </c>
      <c r="J7" s="89" t="s">
        <v>67</v>
      </c>
      <c r="K7" s="125">
        <f t="shared" si="1"/>
        <v>4.1486752614174698</v>
      </c>
      <c r="L7" s="125">
        <f t="shared" si="1"/>
        <v>4.8686483393440962</v>
      </c>
    </row>
    <row r="8" spans="1:13" ht="16.5" thickBot="1" x14ac:dyDescent="0.3">
      <c r="A8" s="90" t="s">
        <v>84</v>
      </c>
      <c r="B8" s="91">
        <f>imperial!S$20</f>
        <v>8230.4364057153034</v>
      </c>
      <c r="C8" s="91">
        <f>imperial!S$37</f>
        <v>9658.7700925697391</v>
      </c>
      <c r="D8" s="98"/>
      <c r="E8" s="83"/>
      <c r="F8" s="90" t="s">
        <v>84</v>
      </c>
      <c r="G8" s="124">
        <f t="shared" si="0"/>
        <v>8200</v>
      </c>
      <c r="H8" s="124">
        <f t="shared" si="0"/>
        <v>9700</v>
      </c>
      <c r="J8" s="90" t="s">
        <v>84</v>
      </c>
      <c r="K8" s="124">
        <f t="shared" si="1"/>
        <v>8.2304364057153041</v>
      </c>
      <c r="L8" s="124">
        <f t="shared" si="1"/>
        <v>9.6587700925697391</v>
      </c>
    </row>
    <row r="9" spans="1:13" ht="15.75" thickTop="1" x14ac:dyDescent="0.25"/>
    <row r="11" spans="1:13" ht="15.75" thickBot="1" x14ac:dyDescent="0.3">
      <c r="A11" s="66" t="s">
        <v>81</v>
      </c>
      <c r="B11" s="67"/>
      <c r="C11" s="67"/>
      <c r="D11" s="67"/>
      <c r="E11" s="67"/>
      <c r="F11" s="66" t="s">
        <v>87</v>
      </c>
      <c r="G11" s="67"/>
      <c r="J11" s="66" t="s">
        <v>104</v>
      </c>
      <c r="K11" s="67"/>
      <c r="M11" s="67"/>
    </row>
    <row r="12" spans="1:13" ht="18" customHeight="1" thickTop="1" thickBot="1" x14ac:dyDescent="0.3">
      <c r="A12" s="68" t="s">
        <v>64</v>
      </c>
      <c r="B12" s="68" t="str">
        <f>B3</f>
        <v>Rate-Based Scenario</v>
      </c>
      <c r="C12" s="68" t="str">
        <f>C3</f>
        <v>Mass-Based Scenario</v>
      </c>
      <c r="D12" s="68"/>
      <c r="F12" s="108" t="s">
        <v>64</v>
      </c>
      <c r="G12" s="109" t="str">
        <f>B3</f>
        <v>Rate-Based Scenario</v>
      </c>
      <c r="H12" s="106" t="str">
        <f>C12</f>
        <v>Mass-Based Scenario</v>
      </c>
      <c r="J12" s="108" t="s">
        <v>64</v>
      </c>
      <c r="K12" s="109" t="str">
        <f>G3</f>
        <v>Rate-Based Scenario</v>
      </c>
      <c r="L12" s="106" t="str">
        <f>H3</f>
        <v>Mass-Based Scenario</v>
      </c>
    </row>
    <row r="13" spans="1:13" ht="15" customHeight="1" thickTop="1" x14ac:dyDescent="0.25">
      <c r="A13" s="69" t="s">
        <v>78</v>
      </c>
      <c r="B13" s="70">
        <f>imperial!O21</f>
        <v>232.04938525629109</v>
      </c>
      <c r="C13" s="86">
        <f>imperial!O38</f>
        <v>264.32518653798843</v>
      </c>
      <c r="D13" s="99"/>
      <c r="F13" s="107" t="s">
        <v>127</v>
      </c>
      <c r="G13" s="104">
        <f>B13</f>
        <v>232.04938525629109</v>
      </c>
      <c r="H13" s="104">
        <f>C13</f>
        <v>264.32518653798843</v>
      </c>
      <c r="J13" s="107" t="s">
        <v>127</v>
      </c>
      <c r="K13" s="126">
        <f>G13</f>
        <v>232.04938525629109</v>
      </c>
      <c r="L13" s="126">
        <f>H13</f>
        <v>264.32518653798843</v>
      </c>
    </row>
    <row r="14" spans="1:13" x14ac:dyDescent="0.25">
      <c r="A14" s="71" t="s">
        <v>65</v>
      </c>
      <c r="B14" s="72">
        <f>imperial!P$21</f>
        <v>3128.0436346706824</v>
      </c>
      <c r="C14" s="88">
        <f>imperial!P$38</f>
        <v>3563.1239286417353</v>
      </c>
      <c r="D14" s="72"/>
      <c r="F14" s="71" t="s">
        <v>65</v>
      </c>
      <c r="G14" s="72">
        <f t="shared" ref="G14:H17" si="2">ROUND(B14,2-1-INT(LOG10(ABS(B14))))</f>
        <v>3100</v>
      </c>
      <c r="H14" s="72">
        <f t="shared" si="2"/>
        <v>3600</v>
      </c>
      <c r="J14" s="71" t="s">
        <v>65</v>
      </c>
      <c r="K14" s="129">
        <f>B14/1000</f>
        <v>3.1280436346706826</v>
      </c>
      <c r="L14" s="129">
        <f>C14/1000</f>
        <v>3.5631239286417355</v>
      </c>
    </row>
    <row r="15" spans="1:13" x14ac:dyDescent="0.25">
      <c r="A15" s="73" t="s">
        <v>66</v>
      </c>
      <c r="B15" s="72">
        <f>imperial!Q$21</f>
        <v>10277.857656775099</v>
      </c>
      <c r="C15" s="88">
        <f>imperial!Q$38</f>
        <v>11707.407194108559</v>
      </c>
      <c r="D15" s="72"/>
      <c r="F15" s="73" t="s">
        <v>66</v>
      </c>
      <c r="G15" s="72">
        <f t="shared" si="2"/>
        <v>10000</v>
      </c>
      <c r="H15" s="72">
        <f t="shared" si="2"/>
        <v>12000</v>
      </c>
      <c r="J15" s="73" t="s">
        <v>66</v>
      </c>
      <c r="K15" s="127">
        <f t="shared" ref="K15:L17" si="3">B15/1000</f>
        <v>10.277857656775099</v>
      </c>
      <c r="L15" s="127">
        <f t="shared" si="3"/>
        <v>11.707407194108558</v>
      </c>
    </row>
    <row r="16" spans="1:13" x14ac:dyDescent="0.25">
      <c r="A16" s="73" t="s">
        <v>67</v>
      </c>
      <c r="B16" s="72">
        <f>imperial!R$21</f>
        <v>15193.354796971884</v>
      </c>
      <c r="C16" s="88">
        <f>imperial!R$38</f>
        <v>17306.601939116998</v>
      </c>
      <c r="D16" s="72"/>
      <c r="F16" s="73" t="s">
        <v>67</v>
      </c>
      <c r="G16" s="72">
        <f t="shared" si="2"/>
        <v>15000</v>
      </c>
      <c r="H16" s="72">
        <f t="shared" si="2"/>
        <v>17000</v>
      </c>
      <c r="J16" s="73" t="s">
        <v>67</v>
      </c>
      <c r="K16" s="127">
        <f t="shared" si="3"/>
        <v>15.193354796971883</v>
      </c>
      <c r="L16" s="127">
        <f t="shared" si="3"/>
        <v>17.306601939116998</v>
      </c>
    </row>
    <row r="17" spans="1:13" ht="16.5" thickBot="1" x14ac:dyDescent="0.3">
      <c r="A17" s="74" t="s">
        <v>79</v>
      </c>
      <c r="B17" s="75">
        <f>imperial!S$21</f>
        <v>30833.572970325298</v>
      </c>
      <c r="C17" s="91">
        <f>imperial!S$38</f>
        <v>35122.221582325677</v>
      </c>
      <c r="D17" s="100"/>
      <c r="F17" s="74" t="s">
        <v>79</v>
      </c>
      <c r="G17" s="75">
        <f t="shared" si="2"/>
        <v>31000</v>
      </c>
      <c r="H17" s="75">
        <f t="shared" si="2"/>
        <v>35000</v>
      </c>
      <c r="J17" s="74" t="s">
        <v>79</v>
      </c>
      <c r="K17" s="128">
        <f t="shared" si="3"/>
        <v>30.833572970325299</v>
      </c>
      <c r="L17" s="128">
        <f t="shared" si="3"/>
        <v>35.122221582325679</v>
      </c>
    </row>
    <row r="18" spans="1:13" ht="15.75" thickTop="1" x14ac:dyDescent="0.25"/>
    <row r="20" spans="1:13" ht="15.75" thickBot="1" x14ac:dyDescent="0.3">
      <c r="A20" s="66" t="s">
        <v>83</v>
      </c>
      <c r="B20" s="67"/>
      <c r="C20" s="67"/>
      <c r="D20" s="67"/>
      <c r="E20" s="67"/>
      <c r="F20" s="66" t="s">
        <v>88</v>
      </c>
      <c r="G20" s="67"/>
      <c r="J20" s="66" t="s">
        <v>105</v>
      </c>
      <c r="K20" s="67"/>
      <c r="M20" s="67"/>
    </row>
    <row r="21" spans="1:13" ht="15.75" customHeight="1" thickTop="1" thickBot="1" x14ac:dyDescent="0.3">
      <c r="A21" s="68" t="s">
        <v>64</v>
      </c>
      <c r="B21" s="68" t="str">
        <f>B3</f>
        <v>Rate-Based Scenario</v>
      </c>
      <c r="C21" s="68" t="str">
        <f>C3</f>
        <v>Mass-Based Scenario</v>
      </c>
      <c r="D21" s="68"/>
      <c r="F21" s="108" t="s">
        <v>64</v>
      </c>
      <c r="G21" s="109" t="str">
        <f>B3</f>
        <v>Rate-Based Scenario</v>
      </c>
      <c r="H21" s="106" t="str">
        <f>C21</f>
        <v>Mass-Based Scenario</v>
      </c>
      <c r="J21" s="108" t="s">
        <v>64</v>
      </c>
      <c r="K21" s="109" t="str">
        <f>G3</f>
        <v>Rate-Based Scenario</v>
      </c>
      <c r="L21" s="106" t="str">
        <f>H3</f>
        <v>Mass-Based Scenario</v>
      </c>
    </row>
    <row r="22" spans="1:13" ht="18" customHeight="1" thickTop="1" x14ac:dyDescent="0.25">
      <c r="A22" s="69" t="s">
        <v>78</v>
      </c>
      <c r="B22" s="70">
        <f>imperial!O22</f>
        <v>414.96467331677218</v>
      </c>
      <c r="C22" s="86">
        <f>imperial!O39</f>
        <v>413.36129928420678</v>
      </c>
      <c r="D22" s="99"/>
      <c r="F22" s="107" t="s">
        <v>127</v>
      </c>
      <c r="G22" s="104">
        <f>B22</f>
        <v>414.96467331677218</v>
      </c>
      <c r="H22" s="104">
        <f>C22</f>
        <v>413.36129928420678</v>
      </c>
      <c r="J22" s="107" t="s">
        <v>127</v>
      </c>
      <c r="K22" s="126">
        <f>G22</f>
        <v>414.96467331677218</v>
      </c>
      <c r="L22" s="126">
        <f>H22</f>
        <v>413.36129928420678</v>
      </c>
    </row>
    <row r="23" spans="1:13" x14ac:dyDescent="0.25">
      <c r="A23" s="71" t="s">
        <v>65</v>
      </c>
      <c r="B23" s="72">
        <f>imperial!P$22</f>
        <v>6392.8638222449244</v>
      </c>
      <c r="C23" s="88">
        <f>imperial!P$39</f>
        <v>6368.1625584858057</v>
      </c>
      <c r="D23" s="72"/>
      <c r="F23" s="71" t="s">
        <v>65</v>
      </c>
      <c r="G23" s="72">
        <f t="shared" ref="G23:H26" si="4">ROUND(B23,2-1-INT(LOG10(ABS(B23))))</f>
        <v>6400</v>
      </c>
      <c r="H23" s="72">
        <f t="shared" si="4"/>
        <v>6400</v>
      </c>
      <c r="J23" s="71" t="s">
        <v>65</v>
      </c>
      <c r="K23" s="129">
        <f>B23/1000</f>
        <v>6.3928638222449248</v>
      </c>
      <c r="L23" s="129">
        <f>C23/1000</f>
        <v>6.3681625584858059</v>
      </c>
    </row>
    <row r="24" spans="1:13" x14ac:dyDescent="0.25">
      <c r="A24" s="73" t="s">
        <v>66</v>
      </c>
      <c r="B24" s="72">
        <f>imperial!Q$22</f>
        <v>19977.69944451539</v>
      </c>
      <c r="C24" s="88">
        <f>imperial!Q$39</f>
        <v>19900.507995268141</v>
      </c>
      <c r="D24" s="72"/>
      <c r="F24" s="73" t="s">
        <v>66</v>
      </c>
      <c r="G24" s="72">
        <f t="shared" si="4"/>
        <v>20000</v>
      </c>
      <c r="H24" s="72">
        <f t="shared" si="4"/>
        <v>20000</v>
      </c>
      <c r="J24" s="73" t="s">
        <v>66</v>
      </c>
      <c r="K24" s="127">
        <f t="shared" ref="K24:L26" si="5">B24/1000</f>
        <v>19.977699444515391</v>
      </c>
      <c r="L24" s="127">
        <f t="shared" si="5"/>
        <v>19.900507995268139</v>
      </c>
    </row>
    <row r="25" spans="1:13" x14ac:dyDescent="0.25">
      <c r="A25" s="73" t="s">
        <v>67</v>
      </c>
      <c r="B25" s="72">
        <f>imperial!R$22</f>
        <v>29167.44118899247</v>
      </c>
      <c r="C25" s="88">
        <f>imperial!R$39</f>
        <v>29054.741673091488</v>
      </c>
      <c r="D25" s="72"/>
      <c r="F25" s="73" t="s">
        <v>67</v>
      </c>
      <c r="G25" s="72">
        <f t="shared" si="4"/>
        <v>29000</v>
      </c>
      <c r="H25" s="72">
        <f t="shared" si="4"/>
        <v>29000</v>
      </c>
      <c r="J25" s="73" t="s">
        <v>67</v>
      </c>
      <c r="K25" s="127">
        <f t="shared" si="5"/>
        <v>29.16744118899247</v>
      </c>
      <c r="L25" s="127">
        <f t="shared" si="5"/>
        <v>29.054741673091488</v>
      </c>
    </row>
    <row r="26" spans="1:13" ht="16.5" thickBot="1" x14ac:dyDescent="0.3">
      <c r="A26" s="74" t="s">
        <v>79</v>
      </c>
      <c r="B26" s="75">
        <f>imperial!S$22</f>
        <v>60732.206311326787</v>
      </c>
      <c r="C26" s="91">
        <f>imperial!S$39</f>
        <v>60497.544305615156</v>
      </c>
      <c r="D26" s="100"/>
      <c r="F26" s="74" t="s">
        <v>79</v>
      </c>
      <c r="G26" s="75">
        <f t="shared" si="4"/>
        <v>61000</v>
      </c>
      <c r="H26" s="75">
        <f t="shared" si="4"/>
        <v>60000</v>
      </c>
      <c r="J26" s="74" t="s">
        <v>79</v>
      </c>
      <c r="K26" s="128">
        <f t="shared" si="5"/>
        <v>60.732206311326784</v>
      </c>
      <c r="L26" s="128">
        <f t="shared" si="5"/>
        <v>60.497544305615158</v>
      </c>
    </row>
    <row r="27" spans="1:13" ht="15.75" thickTop="1" x14ac:dyDescent="0.25"/>
  </sheetData>
  <sheetProtection algorithmName="SHA-512" hashValue="9nmPx1TzrC2JB+cg+dCKpdZmMUWWWjvV49QfYONrqRJAb+3Rmj9fZ22fv3YniodigZhopTCVaD+mEbv3xdT/KA==" saltValue="KK0MbR63t9k1xPV0alBJD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Base Case</vt:lpstr>
      <vt:lpstr>Policy Case</vt:lpstr>
      <vt:lpstr>Policy Mass</vt:lpstr>
      <vt:lpstr>2015</vt:lpstr>
      <vt:lpstr>tables metric</vt:lpstr>
      <vt:lpstr>tables one scenario</vt:lpstr>
      <vt:lpstr>imperial</vt:lpstr>
      <vt:lpstr>tables imperial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Eschmann, Erich</dc:creator>
  <cp:lastModifiedBy>kate</cp:lastModifiedBy>
  <dcterms:created xsi:type="dcterms:W3CDTF">2015-04-15T13:33:35Z</dcterms:created>
  <dcterms:modified xsi:type="dcterms:W3CDTF">2015-07-30T19:28:02Z</dcterms:modified>
</cp:coreProperties>
</file>