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eschman.AA\Documents\NSPS\Existing Source 2013-2014\!Final Rule\cost_effectiveness\"/>
    </mc:Choice>
  </mc:AlternateContent>
  <bookViews>
    <workbookView xWindow="0" yWindow="0" windowWidth="25605" windowHeight="1606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4" i="1"/>
  <c r="G35" i="1"/>
  <c r="G37" i="1"/>
  <c r="G38" i="1"/>
  <c r="G40" i="1"/>
  <c r="G41" i="1"/>
  <c r="F33" i="1"/>
  <c r="F34" i="1"/>
  <c r="F35" i="1"/>
  <c r="F37" i="1"/>
  <c r="F38" i="1"/>
  <c r="F40" i="1"/>
  <c r="F41" i="1"/>
  <c r="E33" i="1"/>
  <c r="E34" i="1"/>
  <c r="E35" i="1"/>
  <c r="E37" i="1"/>
  <c r="E38" i="1"/>
  <c r="E40" i="1"/>
  <c r="E41" i="1"/>
  <c r="H33" i="1"/>
  <c r="H34" i="1"/>
  <c r="D33" i="1"/>
  <c r="D34" i="1"/>
  <c r="H37" i="1"/>
  <c r="H35" i="1"/>
  <c r="H38" i="1"/>
  <c r="H40" i="1"/>
  <c r="H41" i="1"/>
  <c r="D37" i="1"/>
  <c r="D35" i="1"/>
  <c r="D38" i="1"/>
  <c r="D40" i="1"/>
  <c r="D41" i="1"/>
  <c r="G22" i="1"/>
  <c r="G24" i="1"/>
  <c r="G25" i="1"/>
  <c r="E20" i="1"/>
  <c r="D22" i="1"/>
  <c r="D24" i="1"/>
  <c r="D25" i="1"/>
  <c r="H20" i="1"/>
  <c r="H21" i="1"/>
  <c r="E21" i="1"/>
  <c r="H14" i="1"/>
  <c r="E14" i="1"/>
  <c r="D10" i="1"/>
  <c r="E10" i="1"/>
  <c r="F10" i="1"/>
  <c r="G10" i="1"/>
  <c r="H10" i="1"/>
  <c r="I10" i="1"/>
  <c r="G15" i="1"/>
  <c r="G17" i="1"/>
  <c r="G27" i="1"/>
  <c r="G28" i="1"/>
  <c r="G29" i="1"/>
  <c r="D15" i="1"/>
  <c r="D17" i="1"/>
  <c r="D27" i="1"/>
  <c r="D28" i="1"/>
  <c r="D29" i="1"/>
  <c r="G23" i="1"/>
  <c r="F20" i="1"/>
  <c r="D23" i="1"/>
  <c r="I20" i="1"/>
  <c r="I21" i="1"/>
  <c r="H22" i="1"/>
  <c r="H24" i="1"/>
  <c r="H25" i="1"/>
  <c r="F21" i="1"/>
  <c r="E22" i="1"/>
  <c r="E24" i="1"/>
  <c r="E25" i="1"/>
  <c r="F14" i="1"/>
  <c r="F15" i="1"/>
  <c r="F17" i="1"/>
  <c r="E15" i="1"/>
  <c r="E17" i="1"/>
  <c r="I14" i="1"/>
  <c r="I15" i="1"/>
  <c r="I17" i="1"/>
  <c r="H15" i="1"/>
  <c r="H17" i="1"/>
  <c r="F22" i="1"/>
  <c r="F24" i="1"/>
  <c r="F25" i="1"/>
  <c r="F27" i="1"/>
  <c r="F28" i="1"/>
  <c r="F29" i="1"/>
  <c r="H27" i="1"/>
  <c r="H28" i="1"/>
  <c r="H29" i="1"/>
  <c r="E27" i="1"/>
  <c r="E28" i="1"/>
  <c r="E29" i="1"/>
  <c r="E23" i="1"/>
  <c r="F23" i="1"/>
  <c r="I22" i="1"/>
  <c r="I24" i="1"/>
  <c r="I25" i="1"/>
  <c r="I27" i="1"/>
  <c r="I28" i="1"/>
  <c r="I29" i="1"/>
  <c r="H23" i="1"/>
  <c r="I23" i="1"/>
</calcChain>
</file>

<file path=xl/sharedStrings.xml><?xml version="1.0" encoding="utf-8"?>
<sst xmlns="http://schemas.openxmlformats.org/spreadsheetml/2006/main" count="67" uniqueCount="44">
  <si>
    <t>Wet FGD</t>
  </si>
  <si>
    <t>Dry FGD</t>
  </si>
  <si>
    <t>MW</t>
  </si>
  <si>
    <t>$/kW</t>
  </si>
  <si>
    <t>Capital Cost</t>
  </si>
  <si>
    <t>Fixed O&amp;M Cost</t>
  </si>
  <si>
    <t>$/kW-yr</t>
  </si>
  <si>
    <t>Variable O&amp;M Cost</t>
  </si>
  <si>
    <t>$/MWh</t>
  </si>
  <si>
    <t>Total Cost</t>
  </si>
  <si>
    <t>http://www.epa.gov/airmarkets/documents/ipm/Chapter_5.pdf</t>
  </si>
  <si>
    <t>Capital Charge Rate =</t>
  </si>
  <si>
    <t>Annual Capacity Factor =</t>
  </si>
  <si>
    <t>2011$</t>
  </si>
  <si>
    <t>lb/MMBtu</t>
  </si>
  <si>
    <t>Removal rate</t>
  </si>
  <si>
    <t>%</t>
  </si>
  <si>
    <t>lb/MWh</t>
  </si>
  <si>
    <t>SO2 or NOx emission</t>
  </si>
  <si>
    <t>ton/kW-yr</t>
  </si>
  <si>
    <t>$/ton</t>
  </si>
  <si>
    <t>Uncontrolled CO2</t>
  </si>
  <si>
    <t>CO2 control cost</t>
  </si>
  <si>
    <t>Uncontrolled CO2*</t>
  </si>
  <si>
    <t>CO2 avoided</t>
  </si>
  <si>
    <t>Avoided CO2</t>
  </si>
  <si>
    <t>Controlled CO2</t>
  </si>
  <si>
    <t>NGCC</t>
  </si>
  <si>
    <t>* For NGCC CO2 calc, assumed gas is B&amp;W41, C = 69.3%wt, HHV=21,824Btu/lb</t>
  </si>
  <si>
    <t>Coal-steam</t>
  </si>
  <si>
    <t>&lt;-- fleet avg in 2012 was 902</t>
  </si>
  <si>
    <t>Coal - FGD retrofits</t>
  </si>
  <si>
    <t>For retrofit FGD costs, see:</t>
  </si>
  <si>
    <t>SO2 Control Costs</t>
  </si>
  <si>
    <t>Uncontrolled SO2</t>
  </si>
  <si>
    <t>SO2 removed</t>
  </si>
  <si>
    <t>SO2 Total Cost</t>
  </si>
  <si>
    <t>** adjusted to give about 900 for uncontrolled CO2 lb/MWh</t>
  </si>
  <si>
    <t>* For Coal-steam CO2 calc, assumed coal is EPRI ILL#6, C = 61%wt, HHV=10,982Btu/lb</t>
  </si>
  <si>
    <t>= NGCC Heat Rate**, Btu/kWh HHV</t>
  </si>
  <si>
    <t>Coal Heat Rate, Btu/kWh HHV =</t>
  </si>
  <si>
    <t>FGD Retrofit Costs</t>
  </si>
  <si>
    <t>CO2 Control Costs</t>
  </si>
  <si>
    <t>EPA Power Sector Modeling Platform v.5.13, Documentation, Chapter 5, Table 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</si>
</sst>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#,##0.0"/>
    <numFmt numFmtId="166" formatCode="0.0%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151515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9" fontId="0" fillId="2" borderId="0" xfId="1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37" fontId="0" fillId="2" borderId="0" xfId="2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7" fontId="0" fillId="0" borderId="0" xfId="2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/>
    <xf numFmtId="37" fontId="0" fillId="0" borderId="2" xfId="2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6" fontId="0" fillId="2" borderId="0" xfId="1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vertical="top" wrapText="1"/>
    </xf>
    <xf numFmtId="1" fontId="2" fillId="0" borderId="1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37" fontId="0" fillId="0" borderId="0" xfId="2" applyNumberFormat="1" applyFont="1" applyFill="1" applyBorder="1" applyAlignment="1">
      <alignment horizontal="left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7" fontId="4" fillId="0" borderId="0" xfId="2" applyNumberFormat="1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37" fontId="0" fillId="0" borderId="0" xfId="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0" fillId="0" borderId="0" xfId="2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/>
    <xf numFmtId="9" fontId="0" fillId="2" borderId="0" xfId="0" applyNumberForma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2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quotePrefix="1" applyFill="1" applyBorder="1" applyAlignme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4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150" zoomScaleNormal="150" zoomScalePageLayoutView="150" workbookViewId="0"/>
  </sheetViews>
  <sheetFormatPr defaultColWidth="8.85546875" defaultRowHeight="15" x14ac:dyDescent="0.25"/>
  <cols>
    <col min="1" max="1" width="22.85546875" customWidth="1"/>
    <col min="2" max="2" width="8.85546875" style="3"/>
    <col min="3" max="3" width="9.85546875" style="1" customWidth="1"/>
    <col min="4" max="13" width="8.85546875" style="1"/>
    <col min="15" max="15" width="8.85546875" style="4"/>
  </cols>
  <sheetData>
    <row r="1" spans="1:17" ht="18.75" x14ac:dyDescent="0.3">
      <c r="A1" s="50"/>
      <c r="J1" s="59"/>
      <c r="K1" s="59"/>
      <c r="L1" s="59"/>
      <c r="M1" s="59"/>
      <c r="N1" s="62"/>
      <c r="O1" s="63"/>
      <c r="P1" s="64"/>
      <c r="Q1" s="64"/>
    </row>
    <row r="2" spans="1:17" x14ac:dyDescent="0.25">
      <c r="C2" s="3" t="s">
        <v>11</v>
      </c>
      <c r="D2" s="44">
        <v>0.13200000000000001</v>
      </c>
      <c r="E2" s="46" t="s">
        <v>32</v>
      </c>
      <c r="J2" s="59"/>
      <c r="K2" s="59"/>
      <c r="L2" s="59"/>
      <c r="M2" s="65"/>
      <c r="N2" s="57"/>
      <c r="O2" s="63"/>
      <c r="P2" s="64"/>
      <c r="Q2" s="64"/>
    </row>
    <row r="3" spans="1:17" x14ac:dyDescent="0.25">
      <c r="C3" s="3" t="s">
        <v>12</v>
      </c>
      <c r="D3" s="18">
        <v>0.7</v>
      </c>
      <c r="E3" s="94" t="s">
        <v>43</v>
      </c>
      <c r="J3" s="59"/>
      <c r="K3" s="59"/>
      <c r="L3" s="59"/>
      <c r="M3" s="65"/>
      <c r="N3" s="58"/>
      <c r="O3" s="63"/>
      <c r="P3" s="64"/>
      <c r="Q3" s="64"/>
    </row>
    <row r="4" spans="1:17" x14ac:dyDescent="0.25">
      <c r="C4" s="3" t="s">
        <v>40</v>
      </c>
      <c r="D4" s="20">
        <v>10000</v>
      </c>
      <c r="E4" s="46" t="s">
        <v>10</v>
      </c>
      <c r="J4" s="59"/>
      <c r="K4" s="59"/>
      <c r="L4" s="59"/>
      <c r="M4" s="59"/>
      <c r="N4" s="64"/>
      <c r="O4" s="63"/>
      <c r="P4" s="64"/>
      <c r="Q4" s="64"/>
    </row>
    <row r="5" spans="1:17" x14ac:dyDescent="0.25">
      <c r="J5" s="59"/>
      <c r="K5" s="59"/>
      <c r="L5" s="59"/>
      <c r="M5" s="59"/>
      <c r="N5" s="66"/>
      <c r="O5" s="63"/>
      <c r="P5" s="64"/>
      <c r="Q5" s="64"/>
    </row>
    <row r="6" spans="1:17" ht="18.75" x14ac:dyDescent="0.3">
      <c r="A6" s="117" t="s">
        <v>31</v>
      </c>
      <c r="B6" s="93"/>
      <c r="C6" s="10"/>
      <c r="D6" s="8" t="s">
        <v>0</v>
      </c>
      <c r="E6" s="7"/>
      <c r="F6" s="10"/>
      <c r="G6" s="9" t="s">
        <v>1</v>
      </c>
      <c r="H6" s="7"/>
      <c r="I6" s="7"/>
      <c r="J6" s="97"/>
      <c r="K6" s="114"/>
      <c r="L6" s="115"/>
      <c r="M6" s="59"/>
      <c r="N6" s="66"/>
      <c r="O6" s="67"/>
      <c r="P6" s="59"/>
      <c r="Q6" s="59"/>
    </row>
    <row r="7" spans="1:17" s="1" customFormat="1" x14ac:dyDescent="0.25">
      <c r="A7" s="6"/>
      <c r="C7" s="11" t="s">
        <v>2</v>
      </c>
      <c r="D7" s="6">
        <v>300</v>
      </c>
      <c r="E7" s="15">
        <v>500</v>
      </c>
      <c r="F7" s="11">
        <v>700</v>
      </c>
      <c r="G7" s="6">
        <v>300</v>
      </c>
      <c r="H7" s="6">
        <v>500</v>
      </c>
      <c r="I7" s="15">
        <v>700</v>
      </c>
      <c r="J7" s="66"/>
      <c r="K7" s="66"/>
      <c r="L7" s="66"/>
      <c r="M7" s="66"/>
      <c r="N7" s="66"/>
      <c r="O7" s="68"/>
      <c r="P7" s="66"/>
      <c r="Q7" s="66"/>
    </row>
    <row r="8" spans="1:17" s="1" customFormat="1" x14ac:dyDescent="0.25">
      <c r="A8" s="6" t="s">
        <v>41</v>
      </c>
      <c r="B8" s="6"/>
      <c r="C8" s="19" t="s">
        <v>13</v>
      </c>
      <c r="D8" s="6"/>
      <c r="E8" s="15"/>
      <c r="F8" s="11"/>
      <c r="G8" s="6"/>
      <c r="H8" s="6"/>
      <c r="I8" s="15"/>
      <c r="J8" s="66"/>
      <c r="K8" s="66"/>
      <c r="L8" s="66"/>
      <c r="M8" s="66"/>
      <c r="N8" s="66"/>
      <c r="O8" s="69"/>
      <c r="P8" s="66"/>
      <c r="Q8" s="66"/>
    </row>
    <row r="9" spans="1:17" x14ac:dyDescent="0.25">
      <c r="B9" s="3" t="s">
        <v>4</v>
      </c>
      <c r="C9" s="12" t="s">
        <v>3</v>
      </c>
      <c r="D9" s="21">
        <v>629</v>
      </c>
      <c r="E9" s="48">
        <v>544</v>
      </c>
      <c r="F9" s="49">
        <v>495</v>
      </c>
      <c r="G9" s="21">
        <v>538</v>
      </c>
      <c r="H9" s="21">
        <v>465</v>
      </c>
      <c r="I9" s="48">
        <v>442</v>
      </c>
      <c r="J9" s="59"/>
      <c r="K9" s="59"/>
      <c r="L9" s="59"/>
      <c r="M9" s="59"/>
      <c r="N9" s="59"/>
      <c r="O9" s="69"/>
      <c r="P9" s="59"/>
      <c r="Q9" s="59"/>
    </row>
    <row r="10" spans="1:17" x14ac:dyDescent="0.25">
      <c r="C10" s="12" t="s">
        <v>6</v>
      </c>
      <c r="D10" s="5">
        <f t="shared" ref="D10:I10" si="0">$D$2*D9</f>
        <v>83.028000000000006</v>
      </c>
      <c r="E10" s="16">
        <f t="shared" si="0"/>
        <v>71.808000000000007</v>
      </c>
      <c r="F10" s="13">
        <f t="shared" si="0"/>
        <v>65.34</v>
      </c>
      <c r="G10" s="5">
        <f t="shared" si="0"/>
        <v>71.016000000000005</v>
      </c>
      <c r="H10" s="5">
        <f t="shared" si="0"/>
        <v>61.38</v>
      </c>
      <c r="I10" s="16">
        <f t="shared" si="0"/>
        <v>58.344000000000001</v>
      </c>
      <c r="J10" s="70"/>
      <c r="K10" s="70"/>
      <c r="L10" s="70"/>
      <c r="M10" s="70"/>
      <c r="N10" s="71"/>
      <c r="O10" s="72"/>
      <c r="P10" s="73"/>
      <c r="Q10" s="70"/>
    </row>
    <row r="11" spans="1:17" x14ac:dyDescent="0.25">
      <c r="C11" s="12"/>
      <c r="E11" s="14"/>
      <c r="F11" s="12"/>
      <c r="I11" s="14"/>
      <c r="J11" s="59"/>
      <c r="K11" s="59"/>
      <c r="L11" s="59"/>
      <c r="M11" s="59"/>
      <c r="N11" s="59"/>
      <c r="O11" s="69"/>
      <c r="P11" s="59"/>
      <c r="Q11" s="59"/>
    </row>
    <row r="12" spans="1:17" x14ac:dyDescent="0.25">
      <c r="B12" s="3" t="s">
        <v>5</v>
      </c>
      <c r="C12" s="12" t="s">
        <v>6</v>
      </c>
      <c r="D12" s="21">
        <v>12</v>
      </c>
      <c r="E12" s="48">
        <v>9</v>
      </c>
      <c r="F12" s="49">
        <v>8</v>
      </c>
      <c r="G12" s="21">
        <v>9</v>
      </c>
      <c r="H12" s="21">
        <v>7</v>
      </c>
      <c r="I12" s="48">
        <v>6</v>
      </c>
      <c r="J12" s="59"/>
      <c r="K12" s="59"/>
      <c r="L12" s="59"/>
      <c r="M12" s="59"/>
      <c r="N12" s="60"/>
      <c r="O12" s="63"/>
      <c r="P12" s="59"/>
      <c r="Q12" s="59"/>
    </row>
    <row r="13" spans="1:17" x14ac:dyDescent="0.25">
      <c r="C13" s="12"/>
      <c r="E13" s="14"/>
      <c r="F13" s="12"/>
      <c r="I13" s="14"/>
      <c r="J13" s="59"/>
      <c r="K13" s="59"/>
      <c r="L13" s="59"/>
      <c r="M13" s="59"/>
      <c r="N13" s="59"/>
      <c r="O13" s="69"/>
      <c r="P13" s="59"/>
      <c r="Q13" s="59"/>
    </row>
    <row r="14" spans="1:17" x14ac:dyDescent="0.25">
      <c r="B14" s="3" t="s">
        <v>7</v>
      </c>
      <c r="C14" s="12" t="s">
        <v>8</v>
      </c>
      <c r="D14" s="21">
        <v>2.2999999999999998</v>
      </c>
      <c r="E14" s="48">
        <f t="shared" ref="E14:F14" si="1">D14</f>
        <v>2.2999999999999998</v>
      </c>
      <c r="F14" s="49">
        <f t="shared" si="1"/>
        <v>2.2999999999999998</v>
      </c>
      <c r="G14" s="21">
        <v>2.8</v>
      </c>
      <c r="H14" s="21">
        <f t="shared" ref="H14:I14" si="2">G14</f>
        <v>2.8</v>
      </c>
      <c r="I14" s="48">
        <f t="shared" si="2"/>
        <v>2.8</v>
      </c>
      <c r="J14" s="59"/>
      <c r="K14" s="59"/>
      <c r="L14" s="59"/>
      <c r="M14" s="59"/>
      <c r="N14" s="60"/>
      <c r="O14" s="69"/>
      <c r="P14" s="59"/>
      <c r="Q14" s="59"/>
    </row>
    <row r="15" spans="1:17" x14ac:dyDescent="0.25">
      <c r="C15" s="12" t="s">
        <v>6</v>
      </c>
      <c r="D15" s="5">
        <f t="shared" ref="D15:I15" si="3">D14*$D$3*8760/1000</f>
        <v>14.103599999999998</v>
      </c>
      <c r="E15" s="16">
        <f t="shared" si="3"/>
        <v>14.103599999999998</v>
      </c>
      <c r="F15" s="13">
        <f t="shared" si="3"/>
        <v>14.103599999999998</v>
      </c>
      <c r="G15" s="5">
        <f t="shared" si="3"/>
        <v>17.169599999999999</v>
      </c>
      <c r="H15" s="5">
        <f t="shared" si="3"/>
        <v>17.169599999999999</v>
      </c>
      <c r="I15" s="16">
        <f t="shared" si="3"/>
        <v>17.169599999999999</v>
      </c>
      <c r="J15" s="70"/>
      <c r="K15" s="70"/>
      <c r="L15" s="70"/>
      <c r="M15" s="70"/>
      <c r="N15" s="71"/>
      <c r="O15" s="69"/>
      <c r="P15" s="70"/>
      <c r="Q15" s="70"/>
    </row>
    <row r="16" spans="1:17" x14ac:dyDescent="0.25">
      <c r="C16" s="12"/>
      <c r="E16" s="14"/>
      <c r="F16" s="12"/>
      <c r="I16" s="14"/>
      <c r="J16" s="59"/>
      <c r="K16" s="59"/>
      <c r="L16" s="59"/>
      <c r="M16" s="59"/>
      <c r="N16" s="59"/>
      <c r="O16" s="63"/>
      <c r="P16" s="59"/>
      <c r="Q16" s="59"/>
    </row>
    <row r="17" spans="1:17" x14ac:dyDescent="0.25">
      <c r="B17" s="17" t="s">
        <v>9</v>
      </c>
      <c r="C17" s="11" t="s">
        <v>6</v>
      </c>
      <c r="D17" s="5">
        <f t="shared" ref="D17:I17" si="4">D10+D12+D15</f>
        <v>109.13160000000001</v>
      </c>
      <c r="E17" s="16">
        <f t="shared" si="4"/>
        <v>94.911600000000007</v>
      </c>
      <c r="F17" s="13">
        <f t="shared" si="4"/>
        <v>87.443600000000004</v>
      </c>
      <c r="G17" s="5">
        <f t="shared" si="4"/>
        <v>97.185600000000008</v>
      </c>
      <c r="H17" s="5">
        <f t="shared" si="4"/>
        <v>85.549599999999998</v>
      </c>
      <c r="I17" s="16">
        <f t="shared" si="4"/>
        <v>81.513599999999997</v>
      </c>
      <c r="J17" s="70"/>
      <c r="K17" s="70"/>
      <c r="L17" s="70"/>
      <c r="M17" s="70"/>
      <c r="N17" s="71"/>
      <c r="O17" s="74"/>
      <c r="P17" s="70"/>
      <c r="Q17" s="70"/>
    </row>
    <row r="18" spans="1:17" x14ac:dyDescent="0.25">
      <c r="B18" s="17"/>
      <c r="C18" s="15"/>
      <c r="D18" s="5"/>
      <c r="E18" s="16"/>
      <c r="F18" s="16"/>
      <c r="G18" s="5"/>
      <c r="H18" s="5"/>
      <c r="I18" s="16"/>
      <c r="J18" s="70"/>
      <c r="K18" s="70"/>
      <c r="L18" s="70"/>
      <c r="M18" s="70"/>
      <c r="N18" s="70"/>
      <c r="O18" s="74"/>
      <c r="P18" s="70"/>
      <c r="Q18" s="70"/>
    </row>
    <row r="19" spans="1:17" x14ac:dyDescent="0.25">
      <c r="A19" s="6" t="s">
        <v>33</v>
      </c>
      <c r="F19" s="14"/>
      <c r="I19" s="14"/>
      <c r="J19" s="59"/>
      <c r="K19" s="59"/>
      <c r="L19" s="59"/>
      <c r="M19" s="59"/>
      <c r="N19" s="61"/>
      <c r="O19" s="63"/>
      <c r="P19" s="59"/>
      <c r="Q19" s="59"/>
    </row>
    <row r="20" spans="1:17" x14ac:dyDescent="0.25">
      <c r="B20" s="3" t="s">
        <v>34</v>
      </c>
      <c r="C20" s="12" t="s">
        <v>14</v>
      </c>
      <c r="D20" s="21">
        <v>2.5</v>
      </c>
      <c r="E20" s="1">
        <f t="shared" ref="E20:F20" si="5">D20</f>
        <v>2.5</v>
      </c>
      <c r="F20" s="12">
        <f t="shared" si="5"/>
        <v>2.5</v>
      </c>
      <c r="G20" s="21">
        <v>1.5</v>
      </c>
      <c r="H20" s="1">
        <f t="shared" ref="H20:I20" si="6">G20</f>
        <v>1.5</v>
      </c>
      <c r="I20" s="14">
        <f t="shared" si="6"/>
        <v>1.5</v>
      </c>
      <c r="J20" s="59"/>
      <c r="K20" s="59"/>
      <c r="L20" s="59"/>
      <c r="M20" s="59"/>
      <c r="N20" s="59"/>
      <c r="O20" s="75"/>
      <c r="P20" s="59"/>
      <c r="Q20" s="59"/>
    </row>
    <row r="21" spans="1:17" x14ac:dyDescent="0.25">
      <c r="B21" s="3" t="s">
        <v>15</v>
      </c>
      <c r="C21" s="12" t="s">
        <v>16</v>
      </c>
      <c r="D21" s="95">
        <v>0.96</v>
      </c>
      <c r="E21" s="22">
        <f t="shared" ref="E21:F21" si="7">D21</f>
        <v>0.96</v>
      </c>
      <c r="F21" s="25">
        <f t="shared" si="7"/>
        <v>0.96</v>
      </c>
      <c r="G21" s="95">
        <v>0.92</v>
      </c>
      <c r="H21" s="22">
        <f t="shared" ref="H21:I21" si="8">G21</f>
        <v>0.92</v>
      </c>
      <c r="I21" s="53">
        <f t="shared" si="8"/>
        <v>0.92</v>
      </c>
      <c r="J21" s="58"/>
      <c r="K21" s="76"/>
      <c r="L21" s="76"/>
      <c r="M21" s="76"/>
      <c r="N21" s="58"/>
      <c r="O21" s="75"/>
      <c r="P21" s="76"/>
      <c r="Q21" s="76"/>
    </row>
    <row r="22" spans="1:17" x14ac:dyDescent="0.25">
      <c r="B22" s="3" t="s">
        <v>35</v>
      </c>
      <c r="C22" s="12" t="s">
        <v>14</v>
      </c>
      <c r="D22" s="1">
        <f t="shared" ref="D22:I22" si="9">D20*D21</f>
        <v>2.4</v>
      </c>
      <c r="E22" s="1">
        <f t="shared" si="9"/>
        <v>2.4</v>
      </c>
      <c r="F22" s="12">
        <f t="shared" si="9"/>
        <v>2.4</v>
      </c>
      <c r="G22" s="1">
        <f t="shared" si="9"/>
        <v>1.3800000000000001</v>
      </c>
      <c r="H22" s="1">
        <f t="shared" si="9"/>
        <v>1.3800000000000001</v>
      </c>
      <c r="I22" s="14">
        <f t="shared" si="9"/>
        <v>1.3800000000000001</v>
      </c>
      <c r="J22" s="59"/>
      <c r="K22" s="59"/>
      <c r="L22" s="59"/>
      <c r="M22" s="59"/>
      <c r="N22" s="59"/>
      <c r="O22" s="75"/>
      <c r="P22" s="59"/>
      <c r="Q22" s="59"/>
    </row>
    <row r="23" spans="1:17" s="29" customFormat="1" ht="11.25" x14ac:dyDescent="0.2">
      <c r="B23" s="30" t="s">
        <v>18</v>
      </c>
      <c r="C23" s="32" t="s">
        <v>14</v>
      </c>
      <c r="D23" s="31">
        <f t="shared" ref="D23:I23" si="10">D20-D22</f>
        <v>0.10000000000000009</v>
      </c>
      <c r="E23" s="31">
        <f t="shared" si="10"/>
        <v>0.10000000000000009</v>
      </c>
      <c r="F23" s="32">
        <f t="shared" si="10"/>
        <v>0.10000000000000009</v>
      </c>
      <c r="G23" s="31">
        <f t="shared" si="10"/>
        <v>0.11999999999999988</v>
      </c>
      <c r="H23" s="31">
        <f t="shared" si="10"/>
        <v>0.11999999999999988</v>
      </c>
      <c r="I23" s="54">
        <f t="shared" si="10"/>
        <v>0.11999999999999988</v>
      </c>
      <c r="J23" s="77"/>
      <c r="K23" s="77"/>
      <c r="L23" s="77"/>
      <c r="M23" s="77"/>
      <c r="N23" s="78"/>
      <c r="O23" s="75"/>
      <c r="P23" s="77"/>
      <c r="Q23" s="77"/>
    </row>
    <row r="24" spans="1:17" x14ac:dyDescent="0.25">
      <c r="B24" s="3" t="s">
        <v>35</v>
      </c>
      <c r="C24" s="12" t="s">
        <v>17</v>
      </c>
      <c r="D24" s="1">
        <f t="shared" ref="D24:I24" si="11">D22*$D$4*1000/1000000</f>
        <v>24</v>
      </c>
      <c r="E24" s="1">
        <f t="shared" si="11"/>
        <v>24</v>
      </c>
      <c r="F24" s="12">
        <f t="shared" si="11"/>
        <v>24</v>
      </c>
      <c r="G24" s="1">
        <f t="shared" si="11"/>
        <v>13.800000000000002</v>
      </c>
      <c r="H24" s="1">
        <f t="shared" si="11"/>
        <v>13.800000000000002</v>
      </c>
      <c r="I24" s="14">
        <f t="shared" si="11"/>
        <v>13.800000000000002</v>
      </c>
      <c r="J24" s="59"/>
      <c r="K24" s="59"/>
      <c r="L24" s="59"/>
      <c r="M24" s="59"/>
      <c r="N24" s="59"/>
      <c r="O24" s="63"/>
      <c r="P24" s="59"/>
      <c r="Q24" s="59"/>
    </row>
    <row r="25" spans="1:17" x14ac:dyDescent="0.25">
      <c r="B25" s="3" t="s">
        <v>35</v>
      </c>
      <c r="C25" s="12" t="s">
        <v>19</v>
      </c>
      <c r="D25" s="23">
        <f t="shared" ref="D25:I25" si="12">D24*$D$3*8760/2000/1000</f>
        <v>7.3583999999999983E-2</v>
      </c>
      <c r="E25" s="23">
        <f t="shared" si="12"/>
        <v>7.3583999999999983E-2</v>
      </c>
      <c r="F25" s="26">
        <f t="shared" si="12"/>
        <v>7.3583999999999983E-2</v>
      </c>
      <c r="G25" s="23">
        <f t="shared" si="12"/>
        <v>4.231080000000001E-2</v>
      </c>
      <c r="H25" s="23">
        <f t="shared" si="12"/>
        <v>4.231080000000001E-2</v>
      </c>
      <c r="I25" s="55">
        <f t="shared" si="12"/>
        <v>4.231080000000001E-2</v>
      </c>
      <c r="J25" s="79"/>
      <c r="K25" s="79"/>
      <c r="L25" s="79"/>
      <c r="M25" s="79"/>
      <c r="N25" s="79"/>
      <c r="O25" s="80"/>
      <c r="P25" s="79"/>
      <c r="Q25" s="79"/>
    </row>
    <row r="26" spans="1:17" x14ac:dyDescent="0.25">
      <c r="C26" s="12"/>
      <c r="D26" s="2"/>
      <c r="E26" s="2"/>
      <c r="F26" s="27"/>
      <c r="G26" s="2"/>
      <c r="H26" s="2"/>
      <c r="I26" s="56"/>
      <c r="J26" s="81"/>
      <c r="K26" s="81"/>
      <c r="L26" s="81"/>
      <c r="M26" s="81"/>
      <c r="N26" s="81"/>
      <c r="O26" s="63"/>
      <c r="P26" s="81"/>
      <c r="Q26" s="81"/>
    </row>
    <row r="27" spans="1:17" x14ac:dyDescent="0.25">
      <c r="B27" s="17" t="s">
        <v>36</v>
      </c>
      <c r="C27" s="11" t="s">
        <v>20</v>
      </c>
      <c r="D27" s="24">
        <f t="shared" ref="D27:I27" si="13">D17/D25</f>
        <v>1483.0887149380305</v>
      </c>
      <c r="E27" s="24">
        <f t="shared" si="13"/>
        <v>1289.8401826484023</v>
      </c>
      <c r="F27" s="28">
        <f t="shared" si="13"/>
        <v>1188.3507284192219</v>
      </c>
      <c r="G27" s="24">
        <f t="shared" si="13"/>
        <v>2296.9454607334296</v>
      </c>
      <c r="H27" s="24">
        <f t="shared" si="13"/>
        <v>2021.9329343808195</v>
      </c>
      <c r="I27" s="24">
        <f t="shared" si="13"/>
        <v>1926.5435775263049</v>
      </c>
      <c r="J27" s="82"/>
      <c r="K27" s="82"/>
      <c r="L27" s="82"/>
      <c r="M27" s="82"/>
      <c r="N27" s="82"/>
      <c r="O27" s="57"/>
      <c r="P27" s="82"/>
      <c r="Q27" s="82"/>
    </row>
    <row r="28" spans="1:17" s="40" customFormat="1" x14ac:dyDescent="0.25">
      <c r="B28" s="17" t="s">
        <v>36</v>
      </c>
      <c r="C28" s="11" t="s">
        <v>6</v>
      </c>
      <c r="D28" s="38">
        <f t="shared" ref="D28:I28" si="14">D27*D25</f>
        <v>109.13160000000002</v>
      </c>
      <c r="E28" s="38">
        <f t="shared" si="14"/>
        <v>94.911600000000021</v>
      </c>
      <c r="F28" s="39">
        <f t="shared" si="14"/>
        <v>87.443600000000004</v>
      </c>
      <c r="G28" s="38">
        <f t="shared" si="14"/>
        <v>97.185600000000022</v>
      </c>
      <c r="H28" s="38">
        <f t="shared" si="14"/>
        <v>85.549599999999998</v>
      </c>
      <c r="I28" s="42">
        <f t="shared" si="14"/>
        <v>81.513599999999997</v>
      </c>
      <c r="J28" s="83"/>
      <c r="K28" s="83"/>
      <c r="L28" s="83"/>
      <c r="M28" s="83"/>
      <c r="N28" s="84"/>
      <c r="O28" s="85"/>
      <c r="P28" s="83"/>
      <c r="Q28" s="83"/>
    </row>
    <row r="29" spans="1:17" s="40" customFormat="1" x14ac:dyDescent="0.25">
      <c r="B29" s="17" t="s">
        <v>36</v>
      </c>
      <c r="C29" s="11" t="s">
        <v>8</v>
      </c>
      <c r="D29" s="38">
        <f t="shared" ref="D29:I29" si="15">D28*1000/($D$3*8760)</f>
        <v>17.797064579256364</v>
      </c>
      <c r="E29" s="38">
        <f t="shared" si="15"/>
        <v>15.478082191780825</v>
      </c>
      <c r="F29" s="39">
        <f t="shared" si="15"/>
        <v>14.260208741030659</v>
      </c>
      <c r="G29" s="38">
        <f t="shared" si="15"/>
        <v>15.848923679060668</v>
      </c>
      <c r="H29" s="38">
        <f t="shared" si="15"/>
        <v>13.951337247227658</v>
      </c>
      <c r="I29" s="42">
        <f t="shared" si="15"/>
        <v>13.293150684931506</v>
      </c>
      <c r="J29" s="83"/>
      <c r="K29" s="83"/>
      <c r="L29" s="83"/>
      <c r="M29" s="83"/>
      <c r="N29" s="84"/>
      <c r="O29" s="85"/>
      <c r="P29" s="83"/>
      <c r="Q29" s="83"/>
    </row>
    <row r="30" spans="1:17" s="40" customFormat="1" x14ac:dyDescent="0.25">
      <c r="B30" s="17"/>
      <c r="C30" s="15"/>
      <c r="D30" s="38"/>
      <c r="E30" s="38"/>
      <c r="F30" s="42"/>
      <c r="G30" s="38"/>
      <c r="H30" s="38"/>
      <c r="I30" s="42"/>
      <c r="J30" s="83"/>
      <c r="K30" s="83"/>
      <c r="L30" s="83"/>
      <c r="M30" s="83"/>
      <c r="N30" s="84"/>
      <c r="O30" s="85"/>
      <c r="P30" s="83"/>
      <c r="Q30" s="83"/>
    </row>
    <row r="31" spans="1:17" s="40" customFormat="1" x14ac:dyDescent="0.25">
      <c r="A31" s="88"/>
      <c r="B31" s="89"/>
      <c r="C31" s="9"/>
      <c r="D31" s="52"/>
      <c r="E31" s="52"/>
      <c r="F31" s="52"/>
      <c r="G31" s="52"/>
      <c r="H31" s="52"/>
      <c r="I31" s="52"/>
      <c r="J31" s="52"/>
      <c r="K31" s="96"/>
      <c r="L31" s="96"/>
      <c r="M31" s="83"/>
      <c r="N31" s="86"/>
      <c r="O31" s="68"/>
      <c r="P31" s="86"/>
      <c r="Q31" s="86"/>
    </row>
    <row r="32" spans="1:17" ht="18.75" x14ac:dyDescent="0.3">
      <c r="A32" s="116" t="s">
        <v>42</v>
      </c>
      <c r="C32" s="112"/>
      <c r="D32" s="113" t="s">
        <v>29</v>
      </c>
      <c r="F32" s="14"/>
      <c r="G32" s="98"/>
      <c r="H32" s="6" t="s">
        <v>27</v>
      </c>
      <c r="I32" s="20">
        <v>7800</v>
      </c>
      <c r="J32" s="47" t="s">
        <v>39</v>
      </c>
      <c r="K32" s="59"/>
      <c r="L32" s="59"/>
      <c r="M32" s="59"/>
      <c r="N32" s="64"/>
      <c r="O32" s="63"/>
      <c r="P32" s="64"/>
      <c r="Q32" s="64"/>
    </row>
    <row r="33" spans="2:17" x14ac:dyDescent="0.25">
      <c r="B33" s="3" t="s">
        <v>23</v>
      </c>
      <c r="C33" s="12" t="s">
        <v>14</v>
      </c>
      <c r="D33" s="33">
        <f>0.61*3.67/(10982/1000000)</f>
        <v>203.85175742123471</v>
      </c>
      <c r="E33" s="33">
        <f>0.61*3.67/(10982/1000000)</f>
        <v>203.85175742123471</v>
      </c>
      <c r="F33" s="106">
        <f>0.61*3.67/(10982/1000000)</f>
        <v>203.85175742123471</v>
      </c>
      <c r="G33" s="99">
        <f>0.61*3.67/(10982/1000000)</f>
        <v>203.85175742123471</v>
      </c>
      <c r="H33" s="33">
        <f>0.693*3.67/(21824/1000000)</f>
        <v>116.53729838709677</v>
      </c>
      <c r="I33" s="46" t="s">
        <v>37</v>
      </c>
      <c r="K33" s="59"/>
      <c r="L33" s="59"/>
      <c r="M33" s="59"/>
      <c r="N33" s="64"/>
      <c r="O33" s="63"/>
      <c r="P33" s="64"/>
      <c r="Q33" s="64"/>
    </row>
    <row r="34" spans="2:17" x14ac:dyDescent="0.25">
      <c r="B34" s="3" t="s">
        <v>21</v>
      </c>
      <c r="C34" s="12" t="s">
        <v>17</v>
      </c>
      <c r="D34" s="34">
        <f>D33*($D$4/1000000)*1000</f>
        <v>2038.5175742123472</v>
      </c>
      <c r="E34" s="34">
        <f>E33*($D$4/1000000)*1000</f>
        <v>2038.5175742123472</v>
      </c>
      <c r="F34" s="107">
        <f>F33*($D$4/1000000)*1000</f>
        <v>2038.5175742123472</v>
      </c>
      <c r="G34" s="100">
        <f>G33*($D$4/1000000)*1000</f>
        <v>2038.5175742123472</v>
      </c>
      <c r="H34" s="90">
        <f>H33*($I$32/1000000)*1000</f>
        <v>908.99092741935476</v>
      </c>
      <c r="I34" s="91" t="s">
        <v>30</v>
      </c>
      <c r="J34" s="92"/>
      <c r="K34" s="59"/>
      <c r="L34" s="59"/>
      <c r="M34" s="59"/>
      <c r="N34" s="64"/>
      <c r="O34" s="63"/>
      <c r="P34" s="64"/>
      <c r="Q34" s="64"/>
    </row>
    <row r="35" spans="2:17" x14ac:dyDescent="0.25">
      <c r="B35" s="3" t="s">
        <v>21</v>
      </c>
      <c r="C35" s="12" t="s">
        <v>19</v>
      </c>
      <c r="D35" s="35">
        <f>D34*$D$3*8760/2000/1000</f>
        <v>6.2500948825350564</v>
      </c>
      <c r="E35" s="35">
        <f>E34*$D$3*8760/2000/1000</f>
        <v>6.2500948825350564</v>
      </c>
      <c r="F35" s="108">
        <f>F34*$D$3*8760/2000/1000</f>
        <v>6.2500948825350564</v>
      </c>
      <c r="G35" s="101">
        <f>G34*$D$3*8760/2000/1000</f>
        <v>6.2500948825350564</v>
      </c>
      <c r="H35" s="35">
        <f>H34*$D$3*8760/2000/1000</f>
        <v>2.7869661834677419</v>
      </c>
      <c r="I35" s="4"/>
      <c r="K35" s="59"/>
      <c r="L35" s="59"/>
      <c r="M35" s="59"/>
      <c r="N35" s="64"/>
      <c r="O35" s="63"/>
      <c r="P35" s="64"/>
      <c r="Q35" s="64"/>
    </row>
    <row r="36" spans="2:17" x14ac:dyDescent="0.25">
      <c r="B36" s="3" t="s">
        <v>26</v>
      </c>
      <c r="C36" s="12" t="s">
        <v>17</v>
      </c>
      <c r="D36" s="43">
        <v>1305</v>
      </c>
      <c r="E36" s="43">
        <v>1305</v>
      </c>
      <c r="F36" s="109">
        <v>1305</v>
      </c>
      <c r="G36" s="102">
        <v>1305</v>
      </c>
      <c r="H36" s="43">
        <v>771</v>
      </c>
      <c r="I36" s="4"/>
      <c r="K36" s="59"/>
      <c r="L36" s="59"/>
      <c r="M36" s="59"/>
      <c r="N36" s="64"/>
      <c r="O36" s="63"/>
      <c r="P36" s="64"/>
      <c r="Q36" s="64"/>
    </row>
    <row r="37" spans="2:17" x14ac:dyDescent="0.25">
      <c r="B37" s="41" t="s">
        <v>24</v>
      </c>
      <c r="C37" s="12" t="s">
        <v>16</v>
      </c>
      <c r="D37" s="45">
        <f>(D34-D36)/D34</f>
        <v>0.35982891856881216</v>
      </c>
      <c r="E37" s="45">
        <f>(E34-E36)/E34</f>
        <v>0.35982891856881216</v>
      </c>
      <c r="F37" s="58">
        <f>(F34-F36)/F34</f>
        <v>0.35982891856881216</v>
      </c>
      <c r="G37" s="103">
        <f>(G34-G36)/G34</f>
        <v>0.35982891856881216</v>
      </c>
      <c r="H37" s="45">
        <f>(H34-H36)/H34</f>
        <v>0.15180671583941333</v>
      </c>
      <c r="I37" s="4"/>
      <c r="K37" s="59"/>
      <c r="L37" s="59"/>
      <c r="M37" s="59"/>
      <c r="N37" s="64"/>
      <c r="O37" s="63"/>
      <c r="P37" s="64"/>
      <c r="Q37" s="64"/>
    </row>
    <row r="38" spans="2:17" x14ac:dyDescent="0.25">
      <c r="B38" s="3" t="s">
        <v>25</v>
      </c>
      <c r="C38" s="12" t="s">
        <v>19</v>
      </c>
      <c r="D38" s="35">
        <f>D35*D37</f>
        <v>2.2489648825350566</v>
      </c>
      <c r="E38" s="35">
        <f>E35*E37</f>
        <v>2.2489648825350566</v>
      </c>
      <c r="F38" s="108">
        <f>F35*F37</f>
        <v>2.2489648825350566</v>
      </c>
      <c r="G38" s="101">
        <f>G35*G37</f>
        <v>2.2489648825350566</v>
      </c>
      <c r="H38" s="35">
        <f>H35*H37</f>
        <v>0.42308018346774179</v>
      </c>
      <c r="I38" s="4"/>
      <c r="K38" s="59"/>
      <c r="L38" s="59"/>
      <c r="M38" s="59"/>
      <c r="N38" s="64"/>
      <c r="O38" s="63"/>
      <c r="P38" s="64"/>
      <c r="Q38" s="64"/>
    </row>
    <row r="39" spans="2:17" x14ac:dyDescent="0.25">
      <c r="B39" s="17" t="s">
        <v>22</v>
      </c>
      <c r="C39" s="11" t="s">
        <v>20</v>
      </c>
      <c r="D39" s="37">
        <v>23</v>
      </c>
      <c r="E39" s="37">
        <v>24</v>
      </c>
      <c r="F39" s="110">
        <v>37</v>
      </c>
      <c r="G39" s="104">
        <v>30</v>
      </c>
      <c r="H39" s="37">
        <v>37</v>
      </c>
      <c r="I39" s="46"/>
      <c r="K39" s="59"/>
      <c r="L39" s="59"/>
      <c r="M39" s="59"/>
      <c r="N39" s="64"/>
      <c r="O39" s="63"/>
      <c r="P39" s="64"/>
      <c r="Q39" s="64"/>
    </row>
    <row r="40" spans="2:17" x14ac:dyDescent="0.25">
      <c r="B40" s="17" t="s">
        <v>22</v>
      </c>
      <c r="C40" s="11" t="s">
        <v>6</v>
      </c>
      <c r="D40" s="36">
        <f>D39*D38</f>
        <v>51.726192298306302</v>
      </c>
      <c r="E40" s="36">
        <f>E39*E38</f>
        <v>53.975157180841357</v>
      </c>
      <c r="F40" s="111">
        <f>F39*F38</f>
        <v>83.211700653797095</v>
      </c>
      <c r="G40" s="105">
        <f>G39*G38</f>
        <v>67.468946476051698</v>
      </c>
      <c r="H40" s="36">
        <f>H39*H38</f>
        <v>15.653966788306446</v>
      </c>
      <c r="I40" s="4"/>
      <c r="K40" s="59"/>
      <c r="L40" s="59"/>
      <c r="M40" s="59"/>
      <c r="N40" s="64"/>
      <c r="O40" s="63"/>
      <c r="P40" s="64"/>
      <c r="Q40" s="64"/>
    </row>
    <row r="41" spans="2:17" x14ac:dyDescent="0.25">
      <c r="B41" s="17" t="s">
        <v>22</v>
      </c>
      <c r="C41" s="11" t="s">
        <v>8</v>
      </c>
      <c r="D41" s="38">
        <f>D40*1000/($D$3*8760)</f>
        <v>8.4354521034419943</v>
      </c>
      <c r="E41" s="38">
        <f>E40*1000/($D$3*8760)</f>
        <v>8.8022108905481673</v>
      </c>
      <c r="F41" s="42">
        <f>F40*1000/($D$3*8760)</f>
        <v>13.570075122928422</v>
      </c>
      <c r="G41" s="39">
        <f>G40*1000/($D$3*8760)</f>
        <v>11.002763613185209</v>
      </c>
      <c r="H41" s="38">
        <f>H40*1000/($D$3*8760)</f>
        <v>2.5528321572580639</v>
      </c>
      <c r="I41" s="4"/>
      <c r="K41" s="59"/>
      <c r="L41" s="59"/>
      <c r="M41" s="59"/>
      <c r="N41" s="64"/>
      <c r="O41" s="63"/>
      <c r="P41" s="64"/>
      <c r="Q41" s="64"/>
    </row>
    <row r="43" spans="2:17" x14ac:dyDescent="0.25">
      <c r="B43" s="4" t="s">
        <v>38</v>
      </c>
    </row>
    <row r="44" spans="2:17" x14ac:dyDescent="0.25">
      <c r="B44" s="4" t="s">
        <v>28</v>
      </c>
    </row>
    <row r="45" spans="2:17" x14ac:dyDescent="0.25">
      <c r="C45" s="51"/>
      <c r="D45" s="51"/>
      <c r="E45" s="51"/>
      <c r="F45" s="51"/>
      <c r="G45" s="51"/>
      <c r="H45" s="87"/>
      <c r="I45" s="87"/>
      <c r="J45" s="87"/>
      <c r="K45" s="87"/>
    </row>
    <row r="46" spans="2:17" x14ac:dyDescent="0.25">
      <c r="B46" s="51"/>
      <c r="C46" s="51"/>
      <c r="D46" s="51"/>
      <c r="E46" s="51"/>
      <c r="F46" s="51"/>
      <c r="G46" s="51"/>
      <c r="H46" s="87"/>
      <c r="I46" s="87"/>
      <c r="J46" s="87"/>
      <c r="K46" s="87"/>
    </row>
    <row r="47" spans="2:17" x14ac:dyDescent="0.25">
      <c r="B47" s="51"/>
      <c r="C47" s="51"/>
      <c r="D47" s="51"/>
      <c r="E47" s="51"/>
      <c r="F47" s="51"/>
      <c r="G47" s="51"/>
      <c r="H47" s="87"/>
      <c r="I47" s="87"/>
      <c r="J47" s="87"/>
      <c r="K47" s="87"/>
    </row>
    <row r="48" spans="2:17" x14ac:dyDescent="0.25">
      <c r="B48" s="51"/>
      <c r="C48" s="51"/>
      <c r="D48" s="51"/>
      <c r="E48" s="51"/>
      <c r="F48" s="51"/>
      <c r="G48" s="51"/>
      <c r="H48" s="87"/>
      <c r="I48" s="87"/>
      <c r="J48" s="87"/>
      <c r="K48" s="87"/>
    </row>
    <row r="49" spans="2:11" x14ac:dyDescent="0.25">
      <c r="B49" s="51"/>
      <c r="C49" s="51"/>
      <c r="D49" s="51"/>
      <c r="E49" s="51"/>
      <c r="F49" s="51"/>
      <c r="G49" s="51"/>
      <c r="H49" s="87"/>
      <c r="I49" s="87"/>
      <c r="J49" s="87"/>
      <c r="K49" s="87"/>
    </row>
    <row r="50" spans="2:11" x14ac:dyDescent="0.25">
      <c r="B50" s="51"/>
      <c r="C50" s="51"/>
      <c r="D50" s="51"/>
      <c r="E50" s="51"/>
      <c r="F50" s="51"/>
      <c r="G50" s="51"/>
      <c r="H50" s="87"/>
      <c r="I50" s="87"/>
      <c r="J50" s="87"/>
      <c r="K50" s="87"/>
    </row>
    <row r="51" spans="2:11" x14ac:dyDescent="0.25">
      <c r="B51" s="51"/>
      <c r="C51" s="51"/>
      <c r="D51" s="51"/>
      <c r="E51" s="51"/>
      <c r="F51" s="51"/>
      <c r="G51" s="51"/>
      <c r="H51" s="87"/>
      <c r="I51" s="87"/>
      <c r="J51" s="87"/>
      <c r="K51" s="87"/>
    </row>
    <row r="52" spans="2:11" x14ac:dyDescent="0.25">
      <c r="B52" s="51"/>
      <c r="C52" s="51"/>
      <c r="D52" s="51"/>
      <c r="E52" s="51"/>
      <c r="F52" s="51"/>
      <c r="G52" s="51"/>
      <c r="H52" s="87"/>
      <c r="I52" s="87"/>
      <c r="J52" s="87"/>
      <c r="K52" s="87"/>
    </row>
    <row r="53" spans="2:11" x14ac:dyDescent="0.25">
      <c r="B53" s="51"/>
      <c r="C53" s="51"/>
      <c r="D53" s="51"/>
      <c r="E53" s="51"/>
      <c r="F53" s="51"/>
      <c r="G53" s="51"/>
      <c r="H53" s="87"/>
      <c r="I53" s="87"/>
      <c r="J53" s="87"/>
      <c r="K53" s="87"/>
    </row>
    <row r="54" spans="2:11" x14ac:dyDescent="0.25">
      <c r="B54" s="51"/>
      <c r="C54" s="51"/>
      <c r="D54" s="51"/>
      <c r="E54" s="51"/>
      <c r="F54" s="51"/>
      <c r="G54" s="51"/>
      <c r="H54" s="87"/>
      <c r="I54" s="87"/>
      <c r="J54" s="87"/>
      <c r="K54" s="87"/>
    </row>
    <row r="55" spans="2:11" x14ac:dyDescent="0.25">
      <c r="B55" s="51"/>
      <c r="C55" s="51"/>
      <c r="D55" s="51"/>
      <c r="E55" s="51"/>
      <c r="F55" s="51"/>
      <c r="G55" s="51"/>
      <c r="H55" s="87"/>
      <c r="I55" s="87"/>
      <c r="J55" s="87"/>
      <c r="K55" s="87"/>
    </row>
    <row r="56" spans="2:11" x14ac:dyDescent="0.25">
      <c r="B56" s="51"/>
      <c r="C56" s="51"/>
      <c r="D56" s="51"/>
      <c r="E56" s="51"/>
      <c r="F56" s="51"/>
      <c r="G56" s="51"/>
      <c r="H56" s="87"/>
      <c r="I56" s="87"/>
      <c r="J56" s="87"/>
      <c r="K56" s="87"/>
    </row>
    <row r="57" spans="2:11" x14ac:dyDescent="0.25">
      <c r="B57" s="51"/>
      <c r="C57" s="51"/>
      <c r="D57" s="51"/>
      <c r="E57" s="51"/>
      <c r="F57" s="51"/>
      <c r="G57" s="51"/>
      <c r="H57" s="87"/>
      <c r="I57" s="87"/>
      <c r="J57" s="87"/>
      <c r="K57" s="87"/>
    </row>
    <row r="58" spans="2:11" x14ac:dyDescent="0.25">
      <c r="B58" s="51"/>
      <c r="C58" s="51"/>
      <c r="D58" s="51"/>
      <c r="E58" s="51"/>
      <c r="F58" s="51"/>
      <c r="G58" s="51"/>
      <c r="H58" s="87"/>
      <c r="I58" s="87"/>
      <c r="J58" s="87"/>
      <c r="K58" s="87"/>
    </row>
    <row r="59" spans="2:11" x14ac:dyDescent="0.25">
      <c r="B59" s="51"/>
      <c r="C59" s="51"/>
      <c r="D59" s="51"/>
      <c r="E59" s="51"/>
      <c r="F59" s="51"/>
      <c r="G59" s="51"/>
      <c r="H59" s="87"/>
      <c r="I59" s="87"/>
      <c r="J59" s="87"/>
      <c r="K59" s="87"/>
    </row>
    <row r="60" spans="2:11" x14ac:dyDescent="0.25">
      <c r="B60" s="51"/>
      <c r="C60" s="51"/>
      <c r="D60" s="51"/>
      <c r="E60" s="51"/>
      <c r="F60" s="51"/>
      <c r="G60" s="51"/>
      <c r="H60" s="87"/>
      <c r="I60" s="87"/>
      <c r="J60" s="87"/>
      <c r="K60" s="8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F8BBD51855A4A99A6A45DD1F00FCD" ma:contentTypeVersion="11" ma:contentTypeDescription="Create a new document." ma:contentTypeScope="" ma:versionID="2af04eb9371e8af5ae284ac8ad2d29e3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dfc7f89-361c-4da3-9eb1-c903ad39280a" xmlns:ns6="4ac6f653-1ec0-4368-b61c-4ecc36cd00bb" targetNamespace="http://schemas.microsoft.com/office/2006/metadata/properties" ma:root="true" ma:fieldsID="7364ebd1c60adb729c1df89b86ccf2c5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dfc7f89-361c-4da3-9eb1-c903ad39280a"/>
    <xsd:import namespace="4ac6f653-1ec0-4368-b61c-4ecc36cd00bb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6:Status" minOccurs="0"/>
                <xsd:element ref="ns6:Uploaded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7f89-361c-4da3-9eb1-c903ad39280a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6f653-1ec0-4368-b61c-4ecc36cd00bb" elementFormDefault="qualified">
    <xsd:import namespace="http://schemas.microsoft.com/office/2006/documentManagement/types"/>
    <xsd:import namespace="http://schemas.microsoft.com/office/infopath/2007/PartnerControls"/>
    <xsd:element name="Status" ma:index="30" nillable="true" ma:displayName="Status" ma:default="Final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Uploaded" ma:index="31" nillable="true" ma:displayName="Uploaded" ma:default="0" ma:internalName="Upload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Status xmlns="4ac6f653-1ec0-4368-b61c-4ecc36cd00bb">Final</Status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Uploaded xmlns="4ac6f653-1ec0-4368-b61c-4ecc36cd00bb">false</Uploaded>
    <Record xmlns="4ffa91fb-a0ff-4ac5-b2db-65c790d184a4">Shared</Record>
    <Rights xmlns="4ffa91fb-a0ff-4ac5-b2db-65c790d184a4" xsi:nil="true"/>
    <Document_x0020_Creation_x0020_Date xmlns="4ffa91fb-a0ff-4ac5-b2db-65c790d184a4">2015-08-03T01:12:01+00:00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309E91D3-CAED-44B7-AF38-627D3B1F9F4F}"/>
</file>

<file path=customXml/itemProps2.xml><?xml version="1.0" encoding="utf-8"?>
<ds:datastoreItem xmlns:ds="http://schemas.openxmlformats.org/officeDocument/2006/customXml" ds:itemID="{4F019A81-DC75-4F55-9E20-89DD45AA6050}"/>
</file>

<file path=customXml/itemProps3.xml><?xml version="1.0" encoding="utf-8"?>
<ds:datastoreItem xmlns:ds="http://schemas.openxmlformats.org/officeDocument/2006/customXml" ds:itemID="{2BA52E98-071A-49AA-8395-D406B1A1643A}"/>
</file>

<file path=customXml/itemProps4.xml><?xml version="1.0" encoding="utf-8"?>
<ds:datastoreItem xmlns:ds="http://schemas.openxmlformats.org/officeDocument/2006/customXml" ds:itemID="{987D5875-B3D6-4F1A-9E5E-C90EC2F2D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WSTEVE06</dc:creator>
  <cp:lastModifiedBy>Eschmann, Erich</cp:lastModifiedBy>
  <dcterms:created xsi:type="dcterms:W3CDTF">2015-07-29T12:33:19Z</dcterms:created>
  <dcterms:modified xsi:type="dcterms:W3CDTF">2015-08-02T18:03:57Z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0x010100510F8BBD51855A4A99A6A45DD1F00FCD</vt:lpwstr>
  </property>
</Properties>
</file>