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65" windowWidth="15105" windowHeight="6285" tabRatio="989" activeTab="5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<sst xmlns="http://schemas.openxmlformats.org/spreadsheetml/2006/main" count="352" uniqueCount="210">
  <si>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</si>
  <si>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</si>
  <si>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</si>
  <si>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</si>
  <si>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</si>
  <si>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</si>
  <si>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</si>
  <si>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</si>
  <si>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</si>
  <si>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</si>
  <si>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</si>
  <si>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</si>
  <si>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</si>
  <si>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</si>
  <si>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</si>
  <si>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</si>
  <si>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</si>
  <si>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</si>
  <si>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</si>
  <si>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</si>
  <si>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</si>
  <si>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</si>
  <si>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</si>
  <si>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</si>
  <si>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</si>
  <si>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</si>
  <si>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</si>
  <si>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</si>
  <si>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</si>
  <si>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</si>
  <si>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</si>
  <si>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</si>
  <si>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</si>
  <si>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</si>
  <si>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</si>
  <si>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</si>
  <si>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</si>
  <si>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</si>
  <si>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</si>
  <si>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</si>
  <si>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</si>
  <si>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</si>
  <si>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</si>
  <si>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</si>
  <si>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</si>
  <si>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</si>
  <si>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</si>
  <si>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</si>
  <si>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</si>
  <si>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</si>
  <si>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</si>
  <si>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</si>
  <si>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</si>
  <si>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Exceedances of drinking water standards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</si>
  <si>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</si>
  <si>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</si>
  <si>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</si>
  <si>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</si>
  <si>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</si>
  <si>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</si>
  <si>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</si>
  <si>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</si>
  <si>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</si>
  <si>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</si>
  <si>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</si>
  <si>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</si>
  <si>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</si>
  <si>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</si>
  <si>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</si>
  <si>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</si>
  <si>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</si>
  <si>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</si>
  <si>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</si>
  <si>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</si>
  <si>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</si>
  <si>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</si>
  <si>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</si>
  <si>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</si>
  <si>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</si>
  <si>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</si>
  <si>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</si>
  <si>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</si>
  <si>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</si>
  <si>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</si>
  <si>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</si>
  <si>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</si>
  <si>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</si>
  <si>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</si>
  <si>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</si>
  <si>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</si>
  <si>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</si>
  <si>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</si>
  <si>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</si>
  <si>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</si>
  <si>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</si>
  <si>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</si>
  <si>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</si>
  <si>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</si>
  <si>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</si>
  <si>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</si>
  <si>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</si>
  <si>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</si>
  <si>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</si>
  <si>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</si>
  <si>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</si>
  <si>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</si>
  <si>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</si>
  <si>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</si>
  <si>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</si>
  <si>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</si>
  <si>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</si>
  <si>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</si>
  <si>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</si>
  <si>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</si>
  <si>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</si>
  <si>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</si>
  <si>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</si>
  <si>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</si>
  <si>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</si>
  <si>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</si>
  <si>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</si>
  <si>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</si>
  <si>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</si>
  <si>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</si>
  <si>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</si>
  <si>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</si>
  <si>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</si>
  <si>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</si>
  <si>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</si>
  <si>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</si>
  <si>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</si>
  <si>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</si>
  <si>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</si>
  <si>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</si>
  <si>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</si>
  <si>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</si>
  <si>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</si>
  <si>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</si>
  <si>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</si>
  <si>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</si>
  <si>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</si>
  <si>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</si>
  <si>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</si>
  <si>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</si>
  <si>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</si>
  <si>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</si>
  <si>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</si>
  <si>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</si>
  <si>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</si>
  <si>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</si>
  <si>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</si>
  <si>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</si>
  <si>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</si>
  <si>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</si>
  <si>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</si>
  <si>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</si>
  <si>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</si>
  <si>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</si>
  <si>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</si>
  <si>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</si>
  <si>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</si>
  <si>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</si>
  <si>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</si>
  <si>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</si>
  <si>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</si>
  <si>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</si>
  <si>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</si>
  <si>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</si>
  <si>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</si>
  <si>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</si>
  <si>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</si>
  <si>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</si>
  <si>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</si>
  <si>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</si>
  <si>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</si>
  <si>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</si>
  <si>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</si>
  <si>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</si>
  <si>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</si>
  <si>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</si>
  <si>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</si>
  <si>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</si>
  <si>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</si>
  <si>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</si>
  <si>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</si>
  <si>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</si>
  <si>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</si>
  <si>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</si>
  <si>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</si>
  <si>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</si>
  <si>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</si>
  <si>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</si>
  <si>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</si>
  <si>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</si>
  <si>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</si>
  <si>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</si>
  <si>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</si>
  <si>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</si>
  <si>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</si>
  <si>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</si>
  <si>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</si>
  <si>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</si>
  <si>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</si>
  <si>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</si>
  <si>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</si>
  <si>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</si>
  <si>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Ballycorus</t>
  </si>
  <si>
    <t>15th Sept 2008</t>
  </si>
  <si>
    <t>Fionnuala Ni Mhairtin</t>
  </si>
  <si>
    <t>BCOR_SP04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</si>
</sst>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B28">
      <selection activeCell="G17" sqref="G17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109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206</v>
      </c>
      <c r="D4" s="3" t="s">
        <v>130</v>
      </c>
      <c r="K4">
        <f>K17*(F42+I42)/10000+D44</f>
        <v>19.608256273000002</v>
      </c>
    </row>
    <row r="5" ht="3.75" customHeight="1">
      <c r="A5" s="19"/>
    </row>
    <row r="6" spans="1:11" ht="12.75">
      <c r="A6" s="19" t="s">
        <v>7</v>
      </c>
      <c r="B6" t="s">
        <v>209</v>
      </c>
      <c r="D6" s="3" t="s">
        <v>131</v>
      </c>
      <c r="K6">
        <f>(K17*(F42+G42+I42)+IF(B14="YES",K17*142,0))/10000+D44</f>
        <v>20.932608730000002</v>
      </c>
    </row>
    <row r="7" ht="3.75" customHeight="1">
      <c r="A7" s="19"/>
    </row>
    <row r="8" spans="1:11" ht="12.75">
      <c r="A8" s="19" t="s">
        <v>9</v>
      </c>
      <c r="B8" t="s">
        <v>207</v>
      </c>
      <c r="D8" s="3" t="s">
        <v>132</v>
      </c>
      <c r="K8">
        <f>IF(G20="","ERROR",(I20*D42)/10000)</f>
        <v>0.13289313344</v>
      </c>
    </row>
    <row r="9" ht="3.75" customHeight="1">
      <c r="A9" s="19"/>
    </row>
    <row r="10" spans="1:11" ht="12.75">
      <c r="A10" s="19" t="s">
        <v>10</v>
      </c>
      <c r="B10" t="s">
        <v>208</v>
      </c>
      <c r="D10" s="3" t="s">
        <v>133</v>
      </c>
      <c r="K10">
        <f>IF(G20="","ERROR",(I20*D42)/10000)</f>
        <v>0.13289313344</v>
      </c>
    </row>
    <row r="11" ht="3.75" customHeight="1"/>
    <row r="12" spans="1:11" ht="12.75">
      <c r="A12" s="19" t="s">
        <v>116</v>
      </c>
      <c r="B12" s="44" t="s">
        <v>118</v>
      </c>
      <c r="D12" s="3" t="s">
        <v>169</v>
      </c>
      <c r="K12">
        <f>(K4+K6+K8+K10)</f>
        <v>40.80665126988001</v>
      </c>
    </row>
    <row r="13" spans="1:4" ht="3.75" customHeight="1">
      <c r="A13" s="19"/>
      <c r="D13" s="3"/>
    </row>
    <row r="14" spans="1:4" ht="25.5">
      <c r="A14" s="41" t="s">
        <v>170</v>
      </c>
      <c r="B14" t="s">
        <v>50</v>
      </c>
      <c r="D14" s="3"/>
    </row>
    <row r="15" ht="7.5" customHeight="1"/>
    <row r="16" ht="12.75">
      <c r="A16" s="3" t="s">
        <v>115</v>
      </c>
    </row>
    <row r="17" spans="2:11" ht="14.25">
      <c r="B17" t="s">
        <v>120</v>
      </c>
      <c r="G17">
        <v>148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121</v>
      </c>
      <c r="G20">
        <v>148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123</v>
      </c>
      <c r="E22" s="46"/>
      <c r="F22" s="46" t="s">
        <v>124</v>
      </c>
      <c r="G22" s="46"/>
      <c r="H22" s="46"/>
      <c r="I22" s="46"/>
      <c r="J22" s="35"/>
      <c r="K22" s="46" t="s">
        <v>123</v>
      </c>
      <c r="L22" s="46"/>
      <c r="M22" s="46" t="s">
        <v>124</v>
      </c>
      <c r="N22" s="46"/>
      <c r="O22" s="46"/>
      <c r="P22" s="46"/>
      <c r="Q22" s="35"/>
    </row>
    <row r="23" spans="1:16" ht="38.25">
      <c r="A23" s="3" t="s">
        <v>122</v>
      </c>
      <c r="C23" s="34"/>
      <c r="D23" s="36" t="s">
        <v>198</v>
      </c>
      <c r="E23" s="36" t="s">
        <v>126</v>
      </c>
      <c r="F23" s="36" t="s">
        <v>125</v>
      </c>
      <c r="G23" s="36" t="s">
        <v>127</v>
      </c>
      <c r="H23" s="36" t="s">
        <v>128</v>
      </c>
      <c r="I23" s="36" t="s">
        <v>126</v>
      </c>
      <c r="K23" s="36" t="s">
        <v>198</v>
      </c>
      <c r="L23" s="36" t="s">
        <v>126</v>
      </c>
      <c r="M23" s="36" t="s">
        <v>125</v>
      </c>
      <c r="N23" s="36" t="s">
        <v>127</v>
      </c>
      <c r="O23" s="36" t="s">
        <v>128</v>
      </c>
      <c r="P23" s="36" t="s">
        <v>126</v>
      </c>
    </row>
    <row r="24" spans="1:16" ht="12.75">
      <c r="A24" t="s">
        <v>146</v>
      </c>
      <c r="B24" s="32" t="s">
        <v>179</v>
      </c>
      <c r="C24" s="40">
        <v>89.35</v>
      </c>
      <c r="D24" s="38">
        <f aca="true" t="shared" si="0" ref="D24:D40">C24*K24</f>
        <v>893.5</v>
      </c>
      <c r="E24" s="38">
        <f aca="true" t="shared" si="1" ref="E24:E40">C24*L24</f>
        <v>8.935</v>
      </c>
      <c r="F24" s="38">
        <f aca="true" t="shared" si="2" ref="F24:F40">C24*M24</f>
        <v>893.5</v>
      </c>
      <c r="G24" s="38">
        <f aca="true" t="shared" si="3" ref="G24:G40">C24*N24</f>
        <v>8.935</v>
      </c>
      <c r="H24" s="38">
        <f aca="true" t="shared" si="4" ref="H24:H40">C24*O24</f>
        <v>8.935</v>
      </c>
      <c r="I24" s="38">
        <f aca="true" t="shared" si="5" ref="I24:I40">C24*P24</f>
        <v>8.935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147</v>
      </c>
      <c r="B25" s="32" t="s">
        <v>180</v>
      </c>
      <c r="C25" s="40">
        <v>469.37</v>
      </c>
      <c r="D25" s="38">
        <f t="shared" si="0"/>
        <v>4693.7</v>
      </c>
      <c r="E25" s="38">
        <f t="shared" si="1"/>
        <v>46.937000000000005</v>
      </c>
      <c r="F25" s="38">
        <f t="shared" si="2"/>
        <v>4693.7</v>
      </c>
      <c r="G25" s="38">
        <f t="shared" si="3"/>
        <v>4.6937</v>
      </c>
      <c r="H25" s="38">
        <f t="shared" si="4"/>
        <v>46.937000000000005</v>
      </c>
      <c r="I25" s="38">
        <f t="shared" si="5"/>
        <v>46.937000000000005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148</v>
      </c>
      <c r="B26" s="32" t="s">
        <v>181</v>
      </c>
      <c r="C26" s="40">
        <v>1069.07</v>
      </c>
      <c r="D26" s="38">
        <f t="shared" si="0"/>
        <v>10.6907</v>
      </c>
      <c r="E26" s="38">
        <f t="shared" si="1"/>
        <v>10.6907</v>
      </c>
      <c r="F26" s="38">
        <f t="shared" si="2"/>
        <v>10.6907</v>
      </c>
      <c r="G26" s="38">
        <f t="shared" si="3"/>
        <v>1.06907</v>
      </c>
      <c r="H26" s="38">
        <f t="shared" si="4"/>
        <v>1.06907</v>
      </c>
      <c r="I26" s="38">
        <f t="shared" si="5"/>
        <v>10.6907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149</v>
      </c>
      <c r="B27" s="32" t="s">
        <v>182</v>
      </c>
      <c r="C27" s="40">
        <v>43.76</v>
      </c>
      <c r="D27" s="38">
        <f t="shared" si="0"/>
        <v>437.59999999999997</v>
      </c>
      <c r="E27" s="38">
        <f t="shared" si="1"/>
        <v>437.59999999999997</v>
      </c>
      <c r="F27" s="38">
        <f t="shared" si="2"/>
        <v>437.59999999999997</v>
      </c>
      <c r="G27" s="38">
        <f t="shared" si="3"/>
        <v>437.59999999999997</v>
      </c>
      <c r="H27" s="38">
        <f t="shared" si="4"/>
        <v>43.76</v>
      </c>
      <c r="I27" s="38">
        <f t="shared" si="5"/>
        <v>437.59999999999997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150</v>
      </c>
      <c r="B28" s="32" t="s">
        <v>183</v>
      </c>
      <c r="C28" s="40">
        <v>115.83</v>
      </c>
      <c r="D28" s="38">
        <f t="shared" si="0"/>
        <v>1158.3</v>
      </c>
      <c r="E28" s="38">
        <f t="shared" si="1"/>
        <v>11.583</v>
      </c>
      <c r="F28" s="38">
        <f t="shared" si="2"/>
        <v>1158.3</v>
      </c>
      <c r="G28" s="38">
        <f t="shared" si="3"/>
        <v>11.583</v>
      </c>
      <c r="H28" s="38">
        <f t="shared" si="4"/>
        <v>11.583</v>
      </c>
      <c r="I28" s="38">
        <f t="shared" si="5"/>
        <v>11.583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196</v>
      </c>
      <c r="B29" s="32" t="s">
        <v>197</v>
      </c>
      <c r="C29" s="40">
        <v>117.97</v>
      </c>
      <c r="D29" s="38">
        <f t="shared" si="0"/>
        <v>0</v>
      </c>
      <c r="E29" s="38">
        <f t="shared" si="1"/>
        <v>11.797</v>
      </c>
      <c r="F29" s="38">
        <f t="shared" si="2"/>
        <v>0</v>
      </c>
      <c r="G29" s="38">
        <f t="shared" si="3"/>
        <v>117.97</v>
      </c>
      <c r="H29" s="38">
        <f t="shared" si="4"/>
        <v>117.97</v>
      </c>
      <c r="I29" s="38">
        <f t="shared" si="5"/>
        <v>11.797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151</v>
      </c>
      <c r="B30" s="32" t="s">
        <v>184</v>
      </c>
      <c r="C30" s="40">
        <v>8763.34</v>
      </c>
      <c r="D30" s="38">
        <f t="shared" si="0"/>
        <v>8.76334</v>
      </c>
      <c r="E30" s="38">
        <f t="shared" si="1"/>
        <v>87.63340000000001</v>
      </c>
      <c r="F30" s="38">
        <f t="shared" si="2"/>
        <v>8.76334</v>
      </c>
      <c r="G30" s="38">
        <f t="shared" si="3"/>
        <v>87.63340000000001</v>
      </c>
      <c r="H30" s="38">
        <f t="shared" si="4"/>
        <v>87.63340000000001</v>
      </c>
      <c r="I30" s="38">
        <f t="shared" si="5"/>
        <v>87.63340000000001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152</v>
      </c>
      <c r="B31" s="32" t="s">
        <v>185</v>
      </c>
      <c r="C31" s="40">
        <v>12566.14</v>
      </c>
      <c r="D31" s="38">
        <f t="shared" si="0"/>
        <v>125661.4</v>
      </c>
      <c r="E31" s="38">
        <f t="shared" si="1"/>
        <v>12566.14</v>
      </c>
      <c r="F31" s="38">
        <f t="shared" si="2"/>
        <v>125661.4</v>
      </c>
      <c r="G31" s="38">
        <f t="shared" si="3"/>
        <v>12566.14</v>
      </c>
      <c r="H31" s="38">
        <f t="shared" si="4"/>
        <v>12566.14</v>
      </c>
      <c r="I31" s="38">
        <f t="shared" si="5"/>
        <v>12566.14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153</v>
      </c>
      <c r="B32" s="32" t="s">
        <v>186</v>
      </c>
      <c r="C32" s="40">
        <v>212.79</v>
      </c>
      <c r="D32" s="38">
        <f t="shared" si="0"/>
        <v>21.279</v>
      </c>
      <c r="E32" s="38">
        <f t="shared" si="1"/>
        <v>0.21279</v>
      </c>
      <c r="F32" s="38">
        <f t="shared" si="2"/>
        <v>21.279</v>
      </c>
      <c r="G32" s="38">
        <f t="shared" si="3"/>
        <v>0</v>
      </c>
      <c r="H32" s="38">
        <f t="shared" si="4"/>
        <v>0</v>
      </c>
      <c r="I32" s="38">
        <f t="shared" si="5"/>
        <v>0.21279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154</v>
      </c>
      <c r="B33" s="32" t="s">
        <v>187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155</v>
      </c>
      <c r="B34" s="32" t="s">
        <v>188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156</v>
      </c>
      <c r="B35" s="32" t="s">
        <v>189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157</v>
      </c>
      <c r="B36" s="32" t="s">
        <v>190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158</v>
      </c>
      <c r="B37" s="32" t="s">
        <v>191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159</v>
      </c>
      <c r="B38" s="32" t="s">
        <v>192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160</v>
      </c>
      <c r="B39" s="32" t="s">
        <v>193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161</v>
      </c>
      <c r="B40" s="32" t="s">
        <v>194</v>
      </c>
      <c r="C40" s="40">
        <v>790.04</v>
      </c>
      <c r="D40" s="38">
        <f t="shared" si="0"/>
        <v>7.900399999999999</v>
      </c>
      <c r="E40" s="38">
        <f t="shared" si="1"/>
        <v>7.900399999999999</v>
      </c>
      <c r="F40" s="38">
        <f t="shared" si="2"/>
        <v>7.900399999999999</v>
      </c>
      <c r="G40" s="38">
        <f t="shared" si="3"/>
        <v>7.900399999999999</v>
      </c>
      <c r="H40" s="38">
        <f t="shared" si="4"/>
        <v>79.004</v>
      </c>
      <c r="I40" s="38">
        <f t="shared" si="5"/>
        <v>7.900399999999999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129</v>
      </c>
      <c r="D42" s="39">
        <f aca="true" t="shared" si="6" ref="D42:I42">SUM(D24:D40)</f>
        <v>132893.13344</v>
      </c>
      <c r="E42" s="39">
        <f t="shared" si="6"/>
        <v>13189.42929</v>
      </c>
      <c r="F42" s="39">
        <f t="shared" si="6"/>
        <v>132893.13344</v>
      </c>
      <c r="G42" s="39">
        <f t="shared" si="6"/>
        <v>13243.52457</v>
      </c>
      <c r="H42" s="39">
        <f t="shared" si="6"/>
        <v>12963.03147</v>
      </c>
      <c r="I42" s="39">
        <f t="shared" si="6"/>
        <v>13189.42929</v>
      </c>
    </row>
    <row r="44" spans="2:4" ht="12.75">
      <c r="B44" s="32" t="s">
        <v>177</v>
      </c>
      <c r="C44">
        <v>10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109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206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53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143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139</v>
      </c>
      <c r="E24" s="42">
        <f>'1. Waste hazard'!K4</f>
        <v>19.608256273000002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35</v>
      </c>
      <c r="E28">
        <f>C28*3</f>
        <v>105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107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107</v>
      </c>
    </row>
    <row r="36" ht="7.5" customHeight="1"/>
    <row r="37" spans="2:5" ht="15.75">
      <c r="B37" s="4" t="s">
        <v>47</v>
      </c>
      <c r="E37" s="20">
        <f>E22*E24*E35</f>
        <v>1678466.7369688002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109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206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162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61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139</v>
      </c>
      <c r="E24" s="42">
        <f>'1. Waste hazard'!K6</f>
        <v>20.932608730000002</v>
      </c>
    </row>
    <row r="25" ht="7.5" customHeight="1" thickBot="1"/>
    <row r="26" spans="1:5" ht="26.25" thickBot="1">
      <c r="A26" s="26" t="s">
        <v>2</v>
      </c>
      <c r="B26" s="11" t="s">
        <v>78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171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62</v>
      </c>
    </row>
    <row r="31" spans="2:5" ht="13.5" thickBot="1">
      <c r="B31" t="s">
        <v>63</v>
      </c>
      <c r="C31" s="1" t="s">
        <v>68</v>
      </c>
      <c r="E31">
        <f>IF(C31="Salmonid",20,IF(C31="No classification",0))</f>
        <v>0</v>
      </c>
    </row>
    <row r="32" spans="2:5" ht="13.5" thickBot="1">
      <c r="B32" t="s">
        <v>64</v>
      </c>
      <c r="C32" s="1" t="s">
        <v>69</v>
      </c>
      <c r="E32">
        <f>IF(C32="Observed (fishing or boating or swimming, etc.)",5,IF(C32="Not observed",0))</f>
        <v>0</v>
      </c>
    </row>
    <row r="33" spans="2:5" ht="13.5" thickBot="1">
      <c r="B33" t="s">
        <v>65</v>
      </c>
      <c r="C33" s="1" t="s">
        <v>74</v>
      </c>
      <c r="E33">
        <f>IF(C33="Yes (National Park, SAC, NHA)",20,IF(C33="No designation",0))</f>
        <v>20</v>
      </c>
    </row>
    <row r="34" spans="2:5" ht="13.5" thickBot="1">
      <c r="B34" t="s">
        <v>66</v>
      </c>
      <c r="C34" s="28" t="s">
        <v>83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30</v>
      </c>
    </row>
    <row r="37" ht="7.5" customHeight="1"/>
    <row r="38" spans="2:5" ht="15.75">
      <c r="B38" s="4" t="s">
        <v>77</v>
      </c>
      <c r="E38" s="20">
        <f>E22*E24*E36</f>
        <v>276310.435236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6" sqref="C2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109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206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80</v>
      </c>
      <c r="C16" t="s">
        <v>164</v>
      </c>
      <c r="E16">
        <f>IF(C16="High dust potential (&lt;50% cover or screening)",300,IF(C16="Moderate dust potential (50-75% cover)",200,IF(C16="Low dust potential (75-95% cover)",100,IF(C16="No dust potential (&gt;95% cover)",10))))</f>
        <v>100</v>
      </c>
    </row>
    <row r="17" ht="3.75" customHeight="1"/>
    <row r="18" spans="2:5" ht="12.75">
      <c r="B18" s="3" t="s">
        <v>4</v>
      </c>
      <c r="E18" s="3">
        <f>E14+E16</f>
        <v>100</v>
      </c>
    </row>
    <row r="19" ht="7.5" customHeight="1"/>
    <row r="20" spans="1:5" ht="12.75">
      <c r="A20" s="3" t="s">
        <v>1</v>
      </c>
      <c r="B20" s="3" t="s">
        <v>139</v>
      </c>
      <c r="E20" s="42">
        <f>'1. Waste hazard'!K8</f>
        <v>0.13289313344</v>
      </c>
    </row>
    <row r="21" ht="7.5" customHeight="1"/>
    <row r="22" spans="1:5" ht="12.75">
      <c r="A22" s="3" t="s">
        <v>2</v>
      </c>
      <c r="B22" t="s">
        <v>81</v>
      </c>
      <c r="C22">
        <v>985</v>
      </c>
      <c r="E22">
        <f>IF(C22=0,0,IF(C22&lt;10,1,IF(C22&lt;30,10,IF(C22&lt;100,30,IF(C22&lt;300,100,IF(C22&lt;1000,300,IF(C22&lt;3000,1000,IF(C22&lt;10000,3000,10000))))))))</f>
        <v>300</v>
      </c>
    </row>
    <row r="23" ht="3.75" customHeight="1"/>
    <row r="24" spans="2:5" ht="12.75">
      <c r="B24" s="6" t="s">
        <v>97</v>
      </c>
      <c r="C24" s="10">
        <v>199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145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315</v>
      </c>
    </row>
    <row r="29" ht="7.5" customHeight="1"/>
    <row r="30" spans="2:5" ht="15.75">
      <c r="B30" s="4" t="s">
        <v>84</v>
      </c>
      <c r="E30" s="20">
        <f>E18*E20*E28</f>
        <v>4186.13370336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7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203</v>
      </c>
      <c r="B1" s="47"/>
      <c r="C1" s="47"/>
      <c r="D1" s="47"/>
      <c r="E1" s="47"/>
    </row>
    <row r="2" spans="1:5" ht="15.75">
      <c r="A2" s="48" t="s">
        <v>109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206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55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85</v>
      </c>
    </row>
    <row r="15" spans="2:5" ht="25.5">
      <c r="B15" s="6" t="s">
        <v>87</v>
      </c>
      <c r="C15" s="10" t="s">
        <v>49</v>
      </c>
      <c r="E15" s="10">
        <f>IF(C15="Yes",200,IF(C15="No",0))</f>
        <v>200</v>
      </c>
    </row>
    <row r="16" spans="2:5" ht="38.25">
      <c r="B16" s="6" t="s">
        <v>88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90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134</v>
      </c>
      <c r="C20" s="6" t="s">
        <v>138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96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600</v>
      </c>
    </row>
    <row r="24" ht="7.5" customHeight="1"/>
    <row r="25" spans="1:5" ht="12.75">
      <c r="A25" s="3" t="s">
        <v>1</v>
      </c>
      <c r="B25" s="3" t="s">
        <v>139</v>
      </c>
      <c r="E25" s="42">
        <f>'1. Waste hazard'!K10</f>
        <v>0.13289313344</v>
      </c>
    </row>
    <row r="26" ht="7.5" customHeight="1"/>
    <row r="27" spans="1:5" ht="12.75">
      <c r="A27" s="3" t="s">
        <v>2</v>
      </c>
      <c r="B27" t="s">
        <v>98</v>
      </c>
      <c r="C27">
        <v>3956</v>
      </c>
      <c r="E27">
        <f>IF(C27=0,0,IF(C27&lt;10,1,IF(C27&lt;30,10,IF(C27&lt;100,30,IF(C27&lt;300,100,IF(C27&lt;1000,300,IF(C27&lt;3000,1000,IF(C27&lt;10000,3000,10000))))))))</f>
        <v>3000</v>
      </c>
    </row>
    <row r="28" ht="3.75" customHeight="1"/>
    <row r="29" spans="2:5" ht="12.75">
      <c r="B29" t="s">
        <v>102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103</v>
      </c>
      <c r="C31" t="s">
        <v>101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99</v>
      </c>
      <c r="C33" s="10" t="s">
        <v>105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3110</v>
      </c>
    </row>
    <row r="36" ht="7.5" customHeight="1"/>
    <row r="37" spans="2:5" ht="15.75">
      <c r="B37" s="4" t="s">
        <v>100</v>
      </c>
      <c r="E37" s="20">
        <f>E23*E25*E35</f>
        <v>247978.58699904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205</v>
      </c>
      <c r="B1" s="47"/>
      <c r="C1" s="47"/>
      <c r="D1" s="17"/>
      <c r="E1" s="17"/>
    </row>
    <row r="2" spans="1:5" ht="15.75">
      <c r="A2" s="48" t="s">
        <v>109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206</v>
      </c>
    </row>
    <row r="5" ht="3.75" customHeight="1">
      <c r="A5" s="19"/>
    </row>
    <row r="6" spans="1:2" ht="12.75">
      <c r="A6" s="19" t="s">
        <v>110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4" ht="15.75">
      <c r="A12" s="4"/>
      <c r="B12" s="7" t="s">
        <v>111</v>
      </c>
      <c r="C12" s="7" t="s">
        <v>5</v>
      </c>
      <c r="D12" s="5"/>
    </row>
    <row r="13" spans="2:3" ht="12.75">
      <c r="B13" t="s">
        <v>112</v>
      </c>
      <c r="C13" s="16">
        <f>'2. Groundwater'!E37</f>
        <v>1678466.7369688002</v>
      </c>
    </row>
    <row r="14" ht="7.5" customHeight="1"/>
    <row r="15" spans="2:3" ht="12.75">
      <c r="B15" t="s">
        <v>113</v>
      </c>
      <c r="C15" s="16">
        <f>'3. Surface Water'!E38</f>
        <v>276310.435236</v>
      </c>
    </row>
    <row r="16" ht="7.5" customHeight="1"/>
    <row r="17" spans="2:3" ht="12.75">
      <c r="B17" t="s">
        <v>114</v>
      </c>
      <c r="C17" s="16">
        <f>'4. Air Pathway'!E30</f>
        <v>4186.13370336</v>
      </c>
    </row>
    <row r="18" ht="7.5" customHeight="1"/>
    <row r="19" spans="2:3" ht="12.75">
      <c r="B19" t="s">
        <v>144</v>
      </c>
      <c r="C19" s="16">
        <f>'5. Direct Contact (waste pile)'!E37</f>
        <v>247978.58699904</v>
      </c>
    </row>
    <row r="21" spans="2:3" ht="15.75">
      <c r="B21" s="4" t="s">
        <v>204</v>
      </c>
      <c r="C21" s="20">
        <f>(C13+C15+C17+C19)/100000</f>
        <v>22.069418929072004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117</v>
      </c>
      <c r="B1" s="21" t="s">
        <v>51</v>
      </c>
      <c r="C1" s="21" t="s">
        <v>54</v>
      </c>
      <c r="D1" s="21" t="s">
        <v>56</v>
      </c>
      <c r="E1" s="21" t="s">
        <v>57</v>
      </c>
      <c r="F1" s="21" t="s">
        <v>58</v>
      </c>
    </row>
    <row r="2" spans="2:6" ht="12.75">
      <c r="B2" s="22"/>
      <c r="C2" s="6"/>
      <c r="D2" s="6"/>
      <c r="E2" s="6"/>
      <c r="F2" s="6"/>
    </row>
    <row r="3" spans="1:6" ht="12.75">
      <c r="A3" s="3" t="s">
        <v>116</v>
      </c>
      <c r="B3" s="22" t="s">
        <v>48</v>
      </c>
      <c r="C3" s="22" t="s">
        <v>48</v>
      </c>
      <c r="D3" s="22" t="s">
        <v>48</v>
      </c>
      <c r="E3" s="22" t="s">
        <v>86</v>
      </c>
      <c r="F3" s="22" t="s">
        <v>86</v>
      </c>
    </row>
    <row r="4" spans="1:6" ht="38.25">
      <c r="A4" t="s">
        <v>118</v>
      </c>
      <c r="B4" s="23" t="s">
        <v>49</v>
      </c>
      <c r="C4" s="23" t="s">
        <v>49</v>
      </c>
      <c r="D4" s="6" t="s">
        <v>79</v>
      </c>
      <c r="E4" s="6" t="s">
        <v>49</v>
      </c>
      <c r="F4" s="6" t="s">
        <v>49</v>
      </c>
    </row>
    <row r="5" spans="1:6" ht="12.75">
      <c r="A5" t="s">
        <v>119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175</v>
      </c>
      <c r="B7" s="22" t="s">
        <v>28</v>
      </c>
      <c r="C7" s="6"/>
      <c r="D7" s="22" t="s">
        <v>60</v>
      </c>
      <c r="E7" s="22" t="s">
        <v>89</v>
      </c>
      <c r="F7" s="22" t="s">
        <v>2</v>
      </c>
    </row>
    <row r="8" spans="1:6" ht="25.5">
      <c r="A8" t="s">
        <v>49</v>
      </c>
      <c r="B8" s="23" t="s">
        <v>23</v>
      </c>
      <c r="C8" s="24" t="s">
        <v>59</v>
      </c>
      <c r="D8" s="6" t="s">
        <v>173</v>
      </c>
      <c r="E8" s="6" t="s">
        <v>49</v>
      </c>
      <c r="F8" s="6" t="s">
        <v>142</v>
      </c>
    </row>
    <row r="9" spans="1:6" ht="38.25">
      <c r="A9" t="s">
        <v>50</v>
      </c>
      <c r="B9" s="6" t="s">
        <v>24</v>
      </c>
      <c r="C9" s="6" t="s">
        <v>49</v>
      </c>
      <c r="D9" s="6" t="s">
        <v>163</v>
      </c>
      <c r="E9" s="6" t="s">
        <v>50</v>
      </c>
      <c r="F9" s="6" t="s">
        <v>83</v>
      </c>
    </row>
    <row r="10" spans="2:6" ht="38.25">
      <c r="B10" s="6" t="s">
        <v>25</v>
      </c>
      <c r="C10" s="6" t="s">
        <v>50</v>
      </c>
      <c r="D10" s="6" t="s">
        <v>164</v>
      </c>
      <c r="E10" s="6"/>
      <c r="F10" s="6"/>
    </row>
    <row r="11" spans="2:6" ht="38.25">
      <c r="B11" s="6" t="s">
        <v>26</v>
      </c>
      <c r="C11" s="6"/>
      <c r="D11" s="6" t="s">
        <v>165</v>
      </c>
      <c r="E11" s="22" t="s">
        <v>91</v>
      </c>
      <c r="F11" s="6"/>
    </row>
    <row r="12" spans="2:6" ht="51">
      <c r="B12" s="6" t="s">
        <v>27</v>
      </c>
      <c r="C12" s="22" t="s">
        <v>60</v>
      </c>
      <c r="D12" s="6"/>
      <c r="E12" s="6" t="s">
        <v>92</v>
      </c>
      <c r="F12" s="6"/>
    </row>
    <row r="13" spans="2:6" ht="25.5">
      <c r="B13" s="6"/>
      <c r="C13" s="6" t="s">
        <v>23</v>
      </c>
      <c r="D13" s="22" t="s">
        <v>82</v>
      </c>
      <c r="E13" s="6" t="s">
        <v>93</v>
      </c>
      <c r="F13" s="6"/>
    </row>
    <row r="14" spans="2:6" ht="38.25">
      <c r="B14" s="22" t="s">
        <v>30</v>
      </c>
      <c r="C14" s="6" t="s">
        <v>166</v>
      </c>
      <c r="D14" s="6" t="s">
        <v>49</v>
      </c>
      <c r="E14" s="6" t="s">
        <v>94</v>
      </c>
      <c r="F14" s="6"/>
    </row>
    <row r="15" spans="2:6" ht="51">
      <c r="B15" s="6" t="s">
        <v>31</v>
      </c>
      <c r="C15" s="6" t="s">
        <v>167</v>
      </c>
      <c r="D15" s="6" t="s">
        <v>50</v>
      </c>
      <c r="E15" s="6" t="s">
        <v>95</v>
      </c>
      <c r="F15" s="6"/>
    </row>
    <row r="16" spans="2:6" ht="38.25">
      <c r="B16" s="6" t="s">
        <v>32</v>
      </c>
      <c r="C16" s="6" t="s">
        <v>168</v>
      </c>
      <c r="E16" s="6"/>
      <c r="F16" s="6"/>
    </row>
    <row r="17" spans="2:6" ht="12.75">
      <c r="B17" s="6" t="s">
        <v>33</v>
      </c>
      <c r="C17" s="6"/>
      <c r="D17" s="6"/>
      <c r="E17" s="3" t="s">
        <v>135</v>
      </c>
      <c r="F17" s="6"/>
    </row>
    <row r="18" spans="2:6" ht="25.5">
      <c r="B18" s="6"/>
      <c r="C18" s="22" t="s">
        <v>172</v>
      </c>
      <c r="D18" s="6"/>
      <c r="E18" s="6" t="s">
        <v>136</v>
      </c>
      <c r="F18" s="6"/>
    </row>
    <row r="19" spans="2:6" ht="63.75">
      <c r="B19" s="21" t="s">
        <v>22</v>
      </c>
      <c r="C19" s="6" t="s">
        <v>31</v>
      </c>
      <c r="E19" s="6" t="s">
        <v>137</v>
      </c>
      <c r="F19" s="6"/>
    </row>
    <row r="20" spans="2:6" ht="51">
      <c r="B20" s="6" t="s">
        <v>11</v>
      </c>
      <c r="C20" s="6" t="s">
        <v>32</v>
      </c>
      <c r="E20" s="6" t="s">
        <v>138</v>
      </c>
      <c r="F20" s="6"/>
    </row>
    <row r="21" spans="2:6" ht="51">
      <c r="B21" s="6" t="s">
        <v>13</v>
      </c>
      <c r="C21" s="6" t="s">
        <v>33</v>
      </c>
      <c r="E21" s="6" t="s">
        <v>195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71</v>
      </c>
      <c r="D23" s="6"/>
      <c r="E23" s="22" t="s">
        <v>176</v>
      </c>
      <c r="F23" s="6"/>
    </row>
    <row r="24" spans="2:6" ht="12.75">
      <c r="B24" s="6" t="s">
        <v>15</v>
      </c>
      <c r="C24" s="6" t="s">
        <v>67</v>
      </c>
      <c r="D24" s="6"/>
      <c r="E24" s="6" t="s">
        <v>140</v>
      </c>
      <c r="F24" s="6"/>
    </row>
    <row r="25" spans="2:5" ht="25.5">
      <c r="B25" s="6" t="s">
        <v>16</v>
      </c>
      <c r="C25" s="6" t="s">
        <v>68</v>
      </c>
      <c r="D25" s="6"/>
      <c r="E25" s="6" t="s">
        <v>174</v>
      </c>
    </row>
    <row r="26" spans="2:6" ht="25.5">
      <c r="B26" s="6" t="s">
        <v>17</v>
      </c>
      <c r="C26" s="6"/>
      <c r="D26" s="6"/>
      <c r="E26" s="6" t="s">
        <v>141</v>
      </c>
      <c r="F26" s="6"/>
    </row>
    <row r="27" spans="2:6" ht="25.5">
      <c r="B27" s="6" t="s">
        <v>18</v>
      </c>
      <c r="C27" s="22" t="s">
        <v>70</v>
      </c>
      <c r="D27" s="6"/>
      <c r="E27" s="6" t="s">
        <v>101</v>
      </c>
      <c r="F27" s="6"/>
    </row>
    <row r="28" spans="2:6" ht="25.5">
      <c r="B28" s="6" t="s">
        <v>19</v>
      </c>
      <c r="C28" s="6" t="s">
        <v>75</v>
      </c>
      <c r="D28" s="6"/>
      <c r="F28" s="6"/>
    </row>
    <row r="29" spans="2:6" ht="25.5">
      <c r="B29" s="6" t="s">
        <v>20</v>
      </c>
      <c r="C29" s="6" t="s">
        <v>69</v>
      </c>
      <c r="D29" s="6"/>
      <c r="E29" s="22" t="s">
        <v>104</v>
      </c>
      <c r="F29" s="6"/>
    </row>
    <row r="30" spans="2:6" ht="12.75">
      <c r="B30" s="6" t="s">
        <v>21</v>
      </c>
      <c r="C30" s="6"/>
      <c r="D30" s="6"/>
      <c r="E30" s="6" t="s">
        <v>105</v>
      </c>
      <c r="F30" s="6"/>
    </row>
    <row r="31" spans="2:6" ht="25.5">
      <c r="B31" s="6"/>
      <c r="C31" s="22" t="s">
        <v>72</v>
      </c>
      <c r="D31" s="6"/>
      <c r="E31" s="6" t="s">
        <v>106</v>
      </c>
      <c r="F31" s="6"/>
    </row>
    <row r="32" spans="2:6" ht="12.75">
      <c r="B32" s="22" t="s">
        <v>39</v>
      </c>
      <c r="C32" s="6" t="s">
        <v>74</v>
      </c>
      <c r="D32" s="6"/>
      <c r="E32" s="6" t="s">
        <v>107</v>
      </c>
      <c r="F32" s="6"/>
    </row>
    <row r="33" spans="2:6" ht="25.5">
      <c r="B33" s="6" t="s">
        <v>40</v>
      </c>
      <c r="C33" s="6" t="s">
        <v>76</v>
      </c>
      <c r="D33" s="6"/>
      <c r="E33" s="6" t="s">
        <v>108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73</v>
      </c>
      <c r="D35" s="6"/>
      <c r="E35" s="22" t="s">
        <v>178</v>
      </c>
      <c r="F35" s="6"/>
    </row>
    <row r="36" spans="2:6" ht="12.75">
      <c r="B36" s="6" t="s">
        <v>43</v>
      </c>
      <c r="C36" s="6" t="s">
        <v>49</v>
      </c>
      <c r="D36" s="6"/>
      <c r="E36" s="6" t="s">
        <v>140</v>
      </c>
      <c r="F36" s="6"/>
    </row>
    <row r="37" spans="2:6" ht="12.75">
      <c r="B37" s="6" t="s">
        <v>44</v>
      </c>
      <c r="C37" s="6" t="s">
        <v>83</v>
      </c>
      <c r="D37" s="6"/>
      <c r="E37" s="6" t="s">
        <v>174</v>
      </c>
      <c r="F37" s="6"/>
    </row>
    <row r="38" spans="2:6" ht="12.75">
      <c r="B38" s="6" t="s">
        <v>45</v>
      </c>
      <c r="C38" s="6"/>
      <c r="D38" s="6"/>
      <c r="E38" s="6" t="s">
        <v>141</v>
      </c>
      <c r="F38" s="6"/>
    </row>
    <row r="39" spans="2:6" ht="12.75">
      <c r="B39" s="6" t="s">
        <v>46</v>
      </c>
      <c r="C39" s="6"/>
      <c r="D39" s="6"/>
      <c r="E39" s="6" t="s">
        <v>101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2008-09-15T10:08:07Z</dcterms:modified>
  <cp:category/>
  <cp:version/>
  <cp:contentType/>
  <cp:contentStatus/>
</cp:coreProperties>
</file>