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15" windowWidth="14970" windowHeight="5085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<sst xmlns="http://schemas.openxmlformats.org/spreadsheetml/2006/main" count="352" uniqueCount="209">
  <si>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</si>
  <si>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</si>
  <si>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</si>
  <si>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</si>
  <si>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</si>
  <si>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</si>
  <si>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</si>
  <si>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</si>
  <si>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</si>
  <si>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</si>
  <si>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</si>
  <si>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</si>
  <si>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</si>
  <si>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</si>
  <si>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</si>
  <si>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</si>
  <si>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</si>
  <si>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</si>
  <si>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</si>
  <si>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</si>
  <si>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</si>
  <si>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</si>
  <si>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</si>
  <si>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</si>
  <si>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</si>
  <si>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</si>
  <si>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</si>
  <si>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</si>
  <si>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</si>
  <si>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</si>
  <si>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</si>
  <si>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</si>
  <si>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</si>
  <si>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</si>
  <si>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</si>
  <si>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</si>
  <si>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</si>
  <si>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</si>
  <si>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</si>
  <si>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</si>
  <si>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</si>
  <si>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</si>
  <si>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</si>
  <si>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</si>
  <si>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</si>
  <si>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</si>
  <si>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</si>
  <si>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</si>
  <si>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</si>
  <si>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</si>
  <si>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</si>
  <si>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</si>
  <si>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</si>
  <si>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</si>
  <si>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</si>
  <si>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</si>
  <si>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</si>
  <si>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</si>
  <si>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</si>
  <si>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</si>
  <si>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</si>
  <si>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</si>
  <si>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</si>
  <si>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</si>
  <si>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</si>
  <si>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</si>
  <si>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</si>
  <si>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</si>
  <si>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</si>
  <si>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</si>
  <si>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</si>
  <si>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</si>
  <si>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</si>
  <si>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</si>
  <si>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</si>
  <si>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</si>
  <si>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</si>
  <si>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</si>
  <si>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</si>
  <si>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</si>
  <si>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</si>
  <si>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</si>
  <si>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</si>
  <si>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</si>
  <si>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</si>
  <si>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</si>
  <si>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</si>
  <si>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</si>
  <si>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</si>
  <si>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</si>
  <si>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</si>
  <si>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</si>
  <si>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</si>
  <si>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</si>
  <si>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</si>
  <si>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</si>
  <si>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</si>
  <si>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</si>
  <si>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</si>
  <si>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</si>
  <si>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</si>
  <si>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</si>
  <si>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</si>
  <si>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</si>
  <si>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</si>
  <si>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</si>
  <si>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</si>
  <si>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</si>
  <si>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</si>
  <si>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</si>
  <si>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</si>
  <si>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</si>
  <si>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</si>
  <si>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</si>
  <si>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</si>
  <si>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</si>
  <si>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</si>
  <si>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</si>
  <si>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</si>
  <si>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</si>
  <si>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</si>
  <si>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</si>
  <si>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</si>
  <si>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</si>
  <si>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</si>
  <si>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</si>
  <si>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</si>
  <si>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</si>
  <si>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</si>
  <si>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</si>
  <si>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</si>
  <si>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</si>
  <si>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</si>
  <si>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</si>
  <si>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</si>
  <si>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</si>
  <si>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</si>
  <si>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</si>
  <si>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</si>
  <si>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</si>
  <si>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</si>
  <si>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</si>
  <si>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</si>
  <si>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</si>
  <si>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</si>
  <si>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</si>
  <si>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</si>
  <si>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</si>
  <si>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</si>
  <si>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</si>
  <si>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</si>
  <si>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</si>
  <si>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</si>
  <si>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</si>
  <si>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</si>
  <si>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</si>
  <si>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</si>
  <si>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</si>
  <si>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</si>
  <si>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</si>
  <si>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</si>
  <si>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</si>
  <si>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</si>
  <si>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</si>
  <si>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</si>
  <si>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</si>
  <si>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</si>
  <si>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</si>
  <si>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</si>
  <si>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</si>
  <si>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</si>
  <si>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</si>
  <si>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</si>
  <si>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</si>
  <si>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</si>
  <si>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</si>
  <si>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</si>
  <si>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</si>
  <si>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</si>
  <si>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</si>
  <si>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</si>
  <si>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</si>
  <si>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</si>
  <si>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</si>
  <si>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</si>
  <si>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</si>
  <si>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</si>
  <si>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</si>
  <si>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</si>
  <si>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</si>
  <si>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</si>
  <si>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</si>
  <si>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</si>
  <si>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</si>
  <si>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</si>
  <si>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</si>
  <si>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</si>
  <si>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Ballyvergin</t>
  </si>
  <si>
    <t>11th Sept 2008</t>
  </si>
  <si>
    <t>Fionnuala Ni Mhairtin</t>
  </si>
  <si>
    <t>BVG_SP01b</t>
  </si>
  <si>
    <t>Human ingestion &amp; inhalation</t>
  </si>
  <si>
    <t>HMS - SS Groundwater Pathway</t>
  </si>
  <si>
    <t>HMS - Scoring System Solid Mine Waste</t>
  </si>
  <si>
    <t>HMS - SS Surface Water Pathway</t>
  </si>
  <si>
    <t>HMS - SS Air Pathway</t>
  </si>
  <si>
    <t>HMS - SS  Direct Contact Pathway (waste piles)</t>
  </si>
  <si>
    <t>HMS - SS Overall Score for Individual waste pile or discharge</t>
  </si>
  <si>
    <t>TOTAL HMS-SS SCORE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</si>
</sst>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3.4218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9" t="s">
        <v>203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108</v>
      </c>
      <c r="B2" s="50"/>
      <c r="C2" s="50"/>
      <c r="D2" s="50"/>
      <c r="E2" s="50"/>
      <c r="F2" s="50"/>
      <c r="G2" s="50"/>
      <c r="H2" s="50"/>
      <c r="I2" s="50"/>
    </row>
    <row r="3" ht="3.75" customHeight="1"/>
    <row r="4" spans="1:11" ht="12.75">
      <c r="A4" s="19" t="s">
        <v>8</v>
      </c>
      <c r="B4" t="s">
        <v>197</v>
      </c>
      <c r="D4" s="3" t="s">
        <v>129</v>
      </c>
      <c r="I4" s="43"/>
      <c r="K4">
        <f>K17*(F42+I42)/10000+D44</f>
        <v>32.897529426</v>
      </c>
    </row>
    <row r="5" spans="1:9" ht="3.75" customHeight="1">
      <c r="A5" s="19"/>
      <c r="I5" s="44"/>
    </row>
    <row r="6" spans="1:11" ht="12.75">
      <c r="A6" s="19" t="s">
        <v>7</v>
      </c>
      <c r="B6" t="s">
        <v>200</v>
      </c>
      <c r="D6" s="3" t="s">
        <v>130</v>
      </c>
      <c r="I6" s="43"/>
      <c r="K6">
        <f>(K17*(F42+G42+I42)+IF(B14="YES",K17*142,0))/10000+D44</f>
        <v>35.634446616000005</v>
      </c>
    </row>
    <row r="7" spans="1:9" ht="3.75" customHeight="1">
      <c r="A7" s="19"/>
      <c r="I7" s="44"/>
    </row>
    <row r="8" spans="1:11" ht="12.75">
      <c r="A8" s="19" t="s">
        <v>9</v>
      </c>
      <c r="B8" t="s">
        <v>198</v>
      </c>
      <c r="D8" s="3" t="s">
        <v>131</v>
      </c>
      <c r="I8" s="43"/>
      <c r="K8">
        <f>IF(G20="","ERROR",(I20*D42)/10000)</f>
        <v>0.25388441206</v>
      </c>
    </row>
    <row r="9" spans="1:9" ht="3.75" customHeight="1">
      <c r="A9" s="19"/>
      <c r="I9" s="44"/>
    </row>
    <row r="10" spans="1:11" ht="12.75">
      <c r="A10" s="19" t="s">
        <v>10</v>
      </c>
      <c r="B10" t="s">
        <v>199</v>
      </c>
      <c r="D10" s="3" t="s">
        <v>132</v>
      </c>
      <c r="I10" s="43"/>
      <c r="K10">
        <f>IF(G20="","ERROR",(I20*D42)/10000)</f>
        <v>0.25388441206</v>
      </c>
    </row>
    <row r="11" ht="3.75" customHeight="1">
      <c r="I11" s="44"/>
    </row>
    <row r="12" spans="1:11" ht="12.75">
      <c r="A12" s="19" t="s">
        <v>115</v>
      </c>
      <c r="B12" s="46" t="s">
        <v>117</v>
      </c>
      <c r="D12" s="3" t="s">
        <v>168</v>
      </c>
      <c r="I12" s="43"/>
      <c r="K12">
        <f>(K4+K6+K8+K10)</f>
        <v>69.03974486612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393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785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8" t="s">
        <v>122</v>
      </c>
      <c r="E22" s="48"/>
      <c r="F22" s="48" t="s">
        <v>123</v>
      </c>
      <c r="G22" s="48"/>
      <c r="H22" s="48"/>
      <c r="I22" s="48"/>
      <c r="J22" s="35"/>
      <c r="K22" s="48" t="s">
        <v>122</v>
      </c>
      <c r="L22" s="48"/>
      <c r="M22" s="48" t="s">
        <v>123</v>
      </c>
      <c r="N22" s="48"/>
      <c r="O22" s="48"/>
      <c r="P22" s="48"/>
      <c r="Q22" s="35"/>
    </row>
    <row r="23" spans="1:16" ht="38.25">
      <c r="A23" s="3" t="s">
        <v>121</v>
      </c>
      <c r="C23" s="34"/>
      <c r="D23" s="36" t="s">
        <v>201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201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1044.76</v>
      </c>
      <c r="D25" s="38">
        <f t="shared" si="0"/>
        <v>10447.6</v>
      </c>
      <c r="E25" s="38">
        <f t="shared" si="1"/>
        <v>104.476</v>
      </c>
      <c r="F25" s="38">
        <f t="shared" si="2"/>
        <v>10447.6</v>
      </c>
      <c r="G25" s="38">
        <f t="shared" si="3"/>
        <v>10.4476</v>
      </c>
      <c r="H25" s="38">
        <f t="shared" si="4"/>
        <v>104.476</v>
      </c>
      <c r="I25" s="38">
        <f t="shared" si="5"/>
        <v>104.476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0</v>
      </c>
      <c r="D26" s="38">
        <f t="shared" si="0"/>
        <v>0</v>
      </c>
      <c r="E26" s="38">
        <f t="shared" si="1"/>
        <v>0</v>
      </c>
      <c r="F26" s="38">
        <f t="shared" si="2"/>
        <v>0</v>
      </c>
      <c r="G26" s="38">
        <f t="shared" si="3"/>
        <v>0</v>
      </c>
      <c r="H26" s="38">
        <f t="shared" si="4"/>
        <v>0</v>
      </c>
      <c r="I26" s="38">
        <f t="shared" si="5"/>
        <v>0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2636.21</v>
      </c>
      <c r="D29" s="38">
        <f t="shared" si="0"/>
        <v>0</v>
      </c>
      <c r="E29" s="38">
        <f t="shared" si="1"/>
        <v>263.62100000000004</v>
      </c>
      <c r="F29" s="38">
        <f t="shared" si="2"/>
        <v>0</v>
      </c>
      <c r="G29" s="38">
        <f t="shared" si="3"/>
        <v>2636.21</v>
      </c>
      <c r="H29" s="38">
        <f t="shared" si="4"/>
        <v>2636.21</v>
      </c>
      <c r="I29" s="38">
        <f t="shared" si="5"/>
        <v>263.62100000000004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38261.36</v>
      </c>
      <c r="D30" s="38">
        <f t="shared" si="0"/>
        <v>38.26136</v>
      </c>
      <c r="E30" s="38">
        <f t="shared" si="1"/>
        <v>382.6136</v>
      </c>
      <c r="F30" s="38">
        <f t="shared" si="2"/>
        <v>38.26136</v>
      </c>
      <c r="G30" s="38">
        <f t="shared" si="3"/>
        <v>382.6136</v>
      </c>
      <c r="H30" s="38">
        <f t="shared" si="4"/>
        <v>382.6136</v>
      </c>
      <c r="I30" s="38">
        <f t="shared" si="5"/>
        <v>382.6136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24336.84</v>
      </c>
      <c r="D31" s="38">
        <f t="shared" si="0"/>
        <v>243368.4</v>
      </c>
      <c r="E31" s="38">
        <f t="shared" si="1"/>
        <v>24336.84</v>
      </c>
      <c r="F31" s="38">
        <f t="shared" si="2"/>
        <v>243368.4</v>
      </c>
      <c r="G31" s="38">
        <f t="shared" si="3"/>
        <v>24336.84</v>
      </c>
      <c r="H31" s="38">
        <f t="shared" si="4"/>
        <v>24336.84</v>
      </c>
      <c r="I31" s="38">
        <f t="shared" si="5"/>
        <v>24336.84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270.9</v>
      </c>
      <c r="D32" s="38">
        <f t="shared" si="0"/>
        <v>27.09</v>
      </c>
      <c r="E32" s="38">
        <f t="shared" si="1"/>
        <v>0.2709</v>
      </c>
      <c r="F32" s="38">
        <f t="shared" si="2"/>
        <v>27.09</v>
      </c>
      <c r="G32" s="38">
        <f t="shared" si="3"/>
        <v>0</v>
      </c>
      <c r="H32" s="38">
        <f t="shared" si="4"/>
        <v>0</v>
      </c>
      <c r="I32" s="38">
        <f t="shared" si="5"/>
        <v>0.2709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306.07</v>
      </c>
      <c r="D40" s="38">
        <f t="shared" si="0"/>
        <v>3.0607</v>
      </c>
      <c r="E40" s="38">
        <f t="shared" si="1"/>
        <v>3.0607</v>
      </c>
      <c r="F40" s="38">
        <f t="shared" si="2"/>
        <v>3.0607</v>
      </c>
      <c r="G40" s="38">
        <f t="shared" si="3"/>
        <v>3.0607</v>
      </c>
      <c r="H40" s="38">
        <f t="shared" si="4"/>
        <v>30.607</v>
      </c>
      <c r="I40" s="38">
        <f t="shared" si="5"/>
        <v>3.0607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253884.41206</v>
      </c>
      <c r="E42" s="39">
        <f t="shared" si="6"/>
        <v>25090.8822</v>
      </c>
      <c r="F42" s="39">
        <f t="shared" si="6"/>
        <v>253884.41206</v>
      </c>
      <c r="G42" s="39">
        <f t="shared" si="6"/>
        <v>27369.1719</v>
      </c>
      <c r="H42" s="39">
        <f t="shared" si="6"/>
        <v>27490.746600000002</v>
      </c>
      <c r="I42" s="39">
        <f t="shared" si="6"/>
        <v>25090.8822</v>
      </c>
    </row>
    <row r="44" spans="2:4" ht="12.75">
      <c r="B44" s="32" t="s">
        <v>176</v>
      </c>
      <c r="C44">
        <v>46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C6" sqref="C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202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197</v>
      </c>
    </row>
    <row r="5" ht="3.75" customHeight="1">
      <c r="A5" s="19"/>
    </row>
    <row r="6" spans="1:2" ht="12.75">
      <c r="A6" s="19" t="s">
        <v>7</v>
      </c>
      <c r="B6" t="s">
        <v>200</v>
      </c>
    </row>
    <row r="7" ht="3.75" customHeight="1">
      <c r="A7" s="19"/>
    </row>
    <row r="8" spans="1:2" ht="12.75">
      <c r="A8" s="19" t="s">
        <v>9</v>
      </c>
      <c r="B8" t="s">
        <v>198</v>
      </c>
    </row>
    <row r="9" ht="3.75" customHeight="1">
      <c r="A9" s="19"/>
    </row>
    <row r="10" spans="1:2" ht="12.75">
      <c r="A10" s="19" t="s">
        <v>10</v>
      </c>
      <c r="B10" t="s">
        <v>199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24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15</v>
      </c>
    </row>
    <row r="20" spans="2:5" ht="13.5" thickBot="1">
      <c r="B20" t="s">
        <v>142</v>
      </c>
      <c r="C20" s="45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700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32.897529426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15</v>
      </c>
      <c r="E28">
        <f>C28*3</f>
        <v>45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50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41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50</v>
      </c>
    </row>
    <row r="36" ht="7.5" customHeight="1"/>
    <row r="37" spans="2:5" ht="15.75">
      <c r="B37" s="4" t="s">
        <v>47</v>
      </c>
      <c r="E37" s="20">
        <f>E22*E24*E35</f>
        <v>1151413.52991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A1" sqref="A1:E1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204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197</v>
      </c>
    </row>
    <row r="5" ht="3.75" customHeight="1">
      <c r="A5" s="19"/>
    </row>
    <row r="6" spans="1:2" ht="12.75">
      <c r="A6" s="19" t="s">
        <v>7</v>
      </c>
      <c r="B6" t="s">
        <v>200</v>
      </c>
    </row>
    <row r="7" ht="3.75" customHeight="1">
      <c r="A7" s="19"/>
    </row>
    <row r="8" spans="1:2" ht="12.75">
      <c r="A8" s="19" t="s">
        <v>9</v>
      </c>
      <c r="B8" t="s">
        <v>198</v>
      </c>
    </row>
    <row r="9" ht="3.75" customHeight="1">
      <c r="A9" s="19"/>
    </row>
    <row r="10" spans="1:2" ht="12.75">
      <c r="A10" s="19" t="s">
        <v>10</v>
      </c>
      <c r="B10" t="s">
        <v>199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7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32</v>
      </c>
      <c r="E20">
        <f>IF(C20="&lt;10m",10,IF(C20="10 - 30m",5,IF(C20="&gt;30m",1)))</f>
        <v>5</v>
      </c>
    </row>
    <row r="21" ht="3.75" customHeight="1"/>
    <row r="22" spans="2:5" ht="12.75">
      <c r="B22" s="3" t="s">
        <v>4</v>
      </c>
      <c r="E22" s="3">
        <f>E14+E16+(E19*E20)</f>
        <v>400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35.634446616000005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90</v>
      </c>
    </row>
    <row r="37" ht="7.5" customHeight="1"/>
    <row r="38" spans="2:5" ht="15.75">
      <c r="B38" s="4" t="s">
        <v>76</v>
      </c>
      <c r="E38" s="20">
        <f>E22*E24*E36</f>
        <v>1282840.0781760002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A1" sqref="A1:E1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205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197</v>
      </c>
    </row>
    <row r="5" ht="3.75" customHeight="1">
      <c r="A5" s="19"/>
    </row>
    <row r="6" spans="1:2" ht="12.75">
      <c r="A6" s="19" t="s">
        <v>7</v>
      </c>
      <c r="B6" t="s">
        <v>200</v>
      </c>
    </row>
    <row r="7" ht="3.75" customHeight="1">
      <c r="A7" s="19"/>
    </row>
    <row r="8" spans="1:2" ht="12.75">
      <c r="A8" s="19" t="s">
        <v>9</v>
      </c>
      <c r="B8" t="s">
        <v>198</v>
      </c>
    </row>
    <row r="9" ht="3.75" customHeight="1">
      <c r="A9" s="19"/>
    </row>
    <row r="10" spans="1:2" ht="12.75">
      <c r="A10" s="19" t="s">
        <v>10</v>
      </c>
      <c r="B10" t="s">
        <v>199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0.25388441206</v>
      </c>
    </row>
    <row r="21" ht="7.5" customHeight="1"/>
    <row r="22" spans="1:5" ht="12.75">
      <c r="A22" s="3" t="s">
        <v>2</v>
      </c>
      <c r="B22" t="s">
        <v>80</v>
      </c>
      <c r="C22">
        <v>56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310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55</v>
      </c>
    </row>
    <row r="29" ht="7.5" customHeight="1"/>
    <row r="30" spans="2:5" ht="15.75">
      <c r="B30" s="4" t="s">
        <v>83</v>
      </c>
      <c r="E30" s="20">
        <f>E18*E20*E28</f>
        <v>2792.72853266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C28" sqref="C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206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197</v>
      </c>
    </row>
    <row r="5" ht="3.75" customHeight="1">
      <c r="A5" s="19"/>
    </row>
    <row r="6" spans="1:2" ht="12.75">
      <c r="A6" s="19" t="s">
        <v>7</v>
      </c>
      <c r="B6" t="s">
        <v>200</v>
      </c>
    </row>
    <row r="7" ht="3.75" customHeight="1">
      <c r="A7" s="19"/>
    </row>
    <row r="8" spans="1:2" ht="12.75">
      <c r="A8" s="19" t="s">
        <v>9</v>
      </c>
      <c r="B8" t="s">
        <v>198</v>
      </c>
    </row>
    <row r="9" ht="3.75" customHeight="1">
      <c r="A9" s="19"/>
    </row>
    <row r="10" spans="1:2" ht="12.75">
      <c r="A10" s="19" t="s">
        <v>10</v>
      </c>
      <c r="B10" t="s">
        <v>199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25.5">
      <c r="B20" s="10" t="s">
        <v>133</v>
      </c>
      <c r="C20" s="6" t="s">
        <v>137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1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200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0.25388441206</v>
      </c>
    </row>
    <row r="26" ht="7.5" customHeight="1"/>
    <row r="27" spans="1:5" ht="12.75">
      <c r="A27" s="3" t="s">
        <v>2</v>
      </c>
      <c r="B27" t="s">
        <v>97</v>
      </c>
      <c r="C27">
        <v>238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173</v>
      </c>
      <c r="E31">
        <f>IF(C31="Predominantly working outside",200,IF(C31="Farmers",100,IF(C31="Predominantly working inside",50,IF(C31="No workers",0))))</f>
        <v>100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235</v>
      </c>
    </row>
    <row r="36" ht="7.5" customHeight="1"/>
    <row r="37" spans="2:5" ht="15.75">
      <c r="B37" s="4" t="s">
        <v>99</v>
      </c>
      <c r="E37" s="20">
        <f>E23*E25*E35</f>
        <v>11932.56736682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C15" sqref="C15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9" t="s">
        <v>207</v>
      </c>
      <c r="B1" s="49"/>
      <c r="C1" s="49"/>
      <c r="D1" s="17"/>
      <c r="E1" s="17"/>
    </row>
    <row r="2" spans="1:5" ht="15.75">
      <c r="A2" s="50" t="s">
        <v>108</v>
      </c>
      <c r="B2" s="50"/>
      <c r="C2" s="50"/>
      <c r="D2" s="18"/>
      <c r="E2" s="18"/>
    </row>
    <row r="3" ht="3.75" customHeight="1"/>
    <row r="4" spans="1:2" ht="12.75">
      <c r="A4" s="19" t="s">
        <v>8</v>
      </c>
      <c r="B4" t="s">
        <v>197</v>
      </c>
    </row>
    <row r="5" ht="3.75" customHeight="1">
      <c r="A5" s="19"/>
    </row>
    <row r="6" spans="1:2" ht="12.75">
      <c r="A6" s="19" t="s">
        <v>109</v>
      </c>
      <c r="B6" t="s">
        <v>200</v>
      </c>
    </row>
    <row r="7" ht="3.75" customHeight="1">
      <c r="A7" s="19"/>
    </row>
    <row r="8" spans="1:2" ht="12.75">
      <c r="A8" s="19" t="s">
        <v>9</v>
      </c>
      <c r="B8" t="s">
        <v>198</v>
      </c>
    </row>
    <row r="9" ht="3.75" customHeight="1">
      <c r="A9" s="19"/>
    </row>
    <row r="10" spans="1:2" ht="12.75">
      <c r="A10" s="19" t="s">
        <v>10</v>
      </c>
      <c r="B10" t="s">
        <v>199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1151413.52991</v>
      </c>
    </row>
    <row r="14" ht="7.5" customHeight="1"/>
    <row r="15" spans="2:3" ht="12.75">
      <c r="B15" t="s">
        <v>112</v>
      </c>
      <c r="C15" s="16">
        <f>'3. Surface Water'!E38</f>
        <v>1282840.0781760002</v>
      </c>
    </row>
    <row r="16" ht="7.5" customHeight="1"/>
    <row r="17" spans="2:3" ht="12.75">
      <c r="B17" t="s">
        <v>113</v>
      </c>
      <c r="C17" s="16">
        <f>'4. Air Pathway'!E30</f>
        <v>2792.72853266</v>
      </c>
    </row>
    <row r="18" ht="7.5" customHeight="1"/>
    <row r="19" spans="2:3" ht="12.75">
      <c r="B19" t="s">
        <v>143</v>
      </c>
      <c r="C19" s="16">
        <f>'5. Direct Contact (waste pile)'!E37</f>
        <v>11932.56736682</v>
      </c>
    </row>
    <row r="21" spans="2:3" ht="15.75">
      <c r="B21" s="4" t="s">
        <v>208</v>
      </c>
      <c r="C21" s="20">
        <f>(C13+C15+C17+C19)/100000</f>
        <v>24.4897890398548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2009-01-23T11:21:14Z</dcterms:modified>
  <cp:category/>
  <cp:version/>
  <cp:contentType/>
  <cp:contentStatus/>
</cp:coreProperties>
</file>