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5480" windowHeight="5505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<sst xmlns="http://schemas.openxmlformats.org/spreadsheetml/2006/main" count="352" uniqueCount="211">
  <si>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</si>
  <si>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</si>
  <si>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</si>
  <si>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</si>
  <si>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</si>
  <si>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</si>
  <si>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</si>
  <si>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</si>
  <si>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</si>
  <si>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</si>
  <si>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</si>
  <si>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</si>
  <si>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</si>
  <si>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</si>
  <si>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</si>
  <si>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</si>
  <si>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</si>
  <si>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</si>
  <si>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</si>
  <si>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</si>
  <si>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</si>
  <si>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</si>
  <si>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</si>
  <si>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</si>
  <si>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</si>
  <si>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</si>
  <si>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</si>
  <si>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</si>
  <si>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</si>
  <si>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</si>
  <si>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</si>
  <si>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</si>
  <si>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</si>
  <si>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</si>
  <si>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</si>
  <si>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</si>
  <si>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</si>
  <si>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</si>
  <si>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</si>
  <si>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</si>
  <si>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</si>
  <si>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</si>
  <si>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</si>
  <si>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</si>
  <si>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</si>
  <si>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</si>
  <si>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</si>
  <si>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</si>
  <si>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</si>
  <si>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</si>
  <si>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</si>
  <si>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</si>
  <si>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</si>
  <si>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</si>
  <si>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</si>
  <si>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</si>
  <si>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</si>
  <si>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</si>
  <si>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</si>
  <si>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</si>
  <si>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</si>
  <si>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</si>
  <si>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</si>
  <si>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</si>
  <si>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</si>
  <si>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</si>
  <si>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</si>
  <si>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</si>
  <si>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</si>
  <si>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</si>
  <si>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</si>
  <si>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</si>
  <si>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</si>
  <si>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</si>
  <si>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</si>
  <si>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</si>
  <si>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</si>
  <si>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</si>
  <si>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</si>
  <si>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</si>
  <si>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</si>
  <si>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</si>
  <si>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</si>
  <si>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</si>
  <si>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</si>
  <si>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</si>
  <si>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</si>
  <si>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</si>
  <si>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</si>
  <si>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</si>
  <si>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</si>
  <si>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</si>
  <si>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</si>
  <si>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</si>
  <si>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</si>
  <si>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</si>
  <si>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</si>
  <si>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</si>
  <si>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</si>
  <si>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</si>
  <si>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</si>
  <si>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</si>
  <si>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</si>
  <si>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</si>
  <si>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</si>
  <si>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</si>
  <si>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</si>
  <si>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</si>
  <si>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</si>
  <si>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</si>
  <si>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</si>
  <si>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</si>
  <si>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</si>
  <si>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</si>
  <si>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</si>
  <si>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</si>
  <si>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</si>
  <si>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</si>
  <si>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</si>
  <si>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</si>
  <si>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</si>
  <si>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</si>
  <si>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</si>
  <si>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</si>
  <si>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</si>
  <si>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</si>
  <si>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</si>
  <si>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</si>
  <si>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</si>
  <si>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</si>
  <si>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</si>
  <si>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</si>
  <si>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</si>
  <si>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</si>
  <si>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</si>
  <si>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</si>
  <si>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</si>
  <si>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</si>
  <si>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</si>
  <si>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</si>
  <si>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</si>
  <si>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</si>
  <si>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</si>
  <si>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</si>
  <si>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</si>
  <si>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</si>
  <si>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</si>
  <si>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</si>
  <si>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</si>
  <si>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</si>
  <si>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</si>
  <si>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</si>
  <si>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</si>
  <si>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</si>
  <si>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</si>
  <si>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</si>
  <si>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</si>
  <si>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</si>
  <si>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</si>
  <si>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</si>
  <si>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</si>
  <si>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</si>
  <si>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</si>
  <si>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</si>
  <si>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</si>
  <si>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</si>
  <si>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</si>
  <si>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</si>
  <si>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</si>
  <si>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</si>
  <si>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</si>
  <si>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</si>
  <si>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</si>
  <si>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</si>
  <si>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</si>
  <si>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</si>
  <si>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</si>
  <si>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</si>
  <si>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</si>
  <si>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</si>
  <si>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</si>
  <si>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</si>
  <si>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</si>
  <si>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</si>
  <si>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</si>
  <si>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</si>
  <si>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</si>
  <si>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</si>
  <si>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</si>
  <si>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</si>
  <si>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</si>
  <si>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</si>
  <si>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</si>
  <si>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</si>
  <si>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</si>
  <si>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</si>
  <si>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</si>
  <si>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</si>
  <si>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</si>
  <si>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</si>
  <si>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</si>
  <si>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</si>
  <si>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Direct Contact Pathway (waste piles)</t>
  </si>
  <si>
    <t>HMS - SS Overall Score for Individual waste pile or discharge</t>
  </si>
  <si>
    <t>Allihies</t>
  </si>
  <si>
    <t>12th Sept 2008</t>
  </si>
  <si>
    <t>Fionnuala Ni Mhairtin</t>
  </si>
  <si>
    <t>All_SP06</t>
  </si>
  <si>
    <t>ALL-SP06</t>
  </si>
  <si>
    <t>ALL_SP06</t>
  </si>
  <si>
    <t>TOTAL HMS-SS SCORE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</si>
</sst>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B1">
      <selection activeCell="I14" sqref="I14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204</v>
      </c>
      <c r="D4" s="3" t="s">
        <v>129</v>
      </c>
      <c r="K4">
        <f>K17*(F42+I42)/10000+D44</f>
        <v>5.1034712951695</v>
      </c>
    </row>
    <row r="5" ht="3.75" customHeight="1">
      <c r="A5" s="19"/>
    </row>
    <row r="6" spans="1:11" ht="12.75">
      <c r="A6" s="19" t="s">
        <v>7</v>
      </c>
      <c r="B6" t="s">
        <v>207</v>
      </c>
      <c r="D6" s="3" t="s">
        <v>130</v>
      </c>
      <c r="K6">
        <f>(K17*(F42+G42+I42)+IF(B14="YES",K17*H42,0))/10000+D44</f>
        <v>5.3078768026195</v>
      </c>
    </row>
    <row r="7" ht="3.75" customHeight="1">
      <c r="A7" s="19"/>
    </row>
    <row r="8" spans="1:11" ht="12.75">
      <c r="A8" s="19" t="s">
        <v>9</v>
      </c>
      <c r="B8" t="s">
        <v>205</v>
      </c>
      <c r="D8" s="3" t="s">
        <v>131</v>
      </c>
      <c r="K8">
        <f>IF(G20="","ERROR",(I20*D42)/10000)</f>
        <v>0.0039936633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0.0039936633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10.419335424388999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1045</v>
      </c>
      <c r="K17">
        <f>IF(G17&gt;=1000000,100,IF(G17&lt;1000,1,(1+G17/10000)))</f>
        <v>1.1045</v>
      </c>
    </row>
    <row r="18" ht="3.75" customHeight="1"/>
    <row r="19" ht="3.75" customHeight="1"/>
    <row r="20" spans="2:9" ht="14.25">
      <c r="B20" t="s">
        <v>120</v>
      </c>
      <c r="G20">
        <v>1130</v>
      </c>
      <c r="I20">
        <f>IF(G20&lt;100,0.001,IF(G20&lt;1000,0.01,IF(G20&lt;10000,0.1,IF(G20&lt;100000,1,IF(G20&lt;1000000,10,IF(G20&lt;10000000,100,1000))))))</f>
        <v>0.1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8.82</v>
      </c>
      <c r="D25" s="38">
        <f t="shared" si="0"/>
        <v>88.2</v>
      </c>
      <c r="E25" s="38">
        <f t="shared" si="1"/>
        <v>0.8820000000000001</v>
      </c>
      <c r="F25" s="38">
        <f t="shared" si="2"/>
        <v>88.2</v>
      </c>
      <c r="G25" s="38">
        <f t="shared" si="3"/>
        <v>0.0882</v>
      </c>
      <c r="H25" s="38">
        <f t="shared" si="4"/>
        <v>0.8820000000000001</v>
      </c>
      <c r="I25" s="38">
        <f t="shared" si="5"/>
        <v>0.8820000000000001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149.5</v>
      </c>
      <c r="D26" s="38">
        <f t="shared" si="0"/>
        <v>1.495</v>
      </c>
      <c r="E26" s="38">
        <f t="shared" si="1"/>
        <v>1.495</v>
      </c>
      <c r="F26" s="38">
        <f t="shared" si="2"/>
        <v>1.495</v>
      </c>
      <c r="G26" s="38">
        <f t="shared" si="3"/>
        <v>0.1495</v>
      </c>
      <c r="H26" s="38">
        <f t="shared" si="4"/>
        <v>0.1495</v>
      </c>
      <c r="I26" s="38">
        <f t="shared" si="5"/>
        <v>1.495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1461.88</v>
      </c>
      <c r="D29" s="38">
        <f t="shared" si="0"/>
        <v>0</v>
      </c>
      <c r="E29" s="38">
        <f t="shared" si="1"/>
        <v>146.18800000000002</v>
      </c>
      <c r="F29" s="38">
        <f t="shared" si="2"/>
        <v>0</v>
      </c>
      <c r="G29" s="38">
        <f t="shared" si="3"/>
        <v>1461.88</v>
      </c>
      <c r="H29" s="38">
        <f t="shared" si="4"/>
        <v>1461.88</v>
      </c>
      <c r="I29" s="38">
        <f t="shared" si="5"/>
        <v>146.18800000000002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36463.33</v>
      </c>
      <c r="D30" s="38">
        <f t="shared" si="0"/>
        <v>36.46333</v>
      </c>
      <c r="E30" s="38">
        <f t="shared" si="1"/>
        <v>364.6333</v>
      </c>
      <c r="F30" s="38">
        <f t="shared" si="2"/>
        <v>36.46333</v>
      </c>
      <c r="G30" s="38">
        <f t="shared" si="3"/>
        <v>364.6333</v>
      </c>
      <c r="H30" s="38">
        <f t="shared" si="4"/>
        <v>364.6333</v>
      </c>
      <c r="I30" s="38">
        <f t="shared" si="5"/>
        <v>364.6333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23.91</v>
      </c>
      <c r="D31" s="38">
        <f t="shared" si="0"/>
        <v>239.1</v>
      </c>
      <c r="E31" s="38">
        <f t="shared" si="1"/>
        <v>23.91</v>
      </c>
      <c r="F31" s="38">
        <f t="shared" si="2"/>
        <v>239.1</v>
      </c>
      <c r="G31" s="38">
        <f t="shared" si="3"/>
        <v>23.91</v>
      </c>
      <c r="H31" s="38">
        <f t="shared" si="4"/>
        <v>23.91</v>
      </c>
      <c r="I31" s="38">
        <f t="shared" si="5"/>
        <v>23.91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341.08</v>
      </c>
      <c r="D32" s="38">
        <f t="shared" si="0"/>
        <v>34.108</v>
      </c>
      <c r="E32" s="38">
        <f t="shared" si="1"/>
        <v>0.34108</v>
      </c>
      <c r="F32" s="38">
        <f t="shared" si="2"/>
        <v>34.108</v>
      </c>
      <c r="G32" s="38">
        <f t="shared" si="3"/>
        <v>0</v>
      </c>
      <c r="H32" s="38">
        <f t="shared" si="4"/>
        <v>0</v>
      </c>
      <c r="I32" s="38">
        <f t="shared" si="5"/>
        <v>0.34108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399.36633</v>
      </c>
      <c r="E42" s="39">
        <f t="shared" si="6"/>
        <v>537.44938</v>
      </c>
      <c r="F42" s="39">
        <f t="shared" si="6"/>
        <v>399.36633</v>
      </c>
      <c r="G42" s="39">
        <f t="shared" si="6"/>
        <v>1850.661</v>
      </c>
      <c r="H42" s="39">
        <f t="shared" si="6"/>
        <v>1851.4548000000002</v>
      </c>
      <c r="I42" s="39">
        <f t="shared" si="6"/>
        <v>537.44938</v>
      </c>
    </row>
    <row r="44" spans="2:4" ht="12.75">
      <c r="B44" s="32" t="s">
        <v>176</v>
      </c>
      <c r="C44">
        <v>18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C36" sqref="C3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204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6.7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5.1034712951695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20</v>
      </c>
      <c r="E26" s="10">
        <f>IF(J26&lt;&gt;"ERROR",J26,K26)</f>
        <v>2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2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12</v>
      </c>
      <c r="E28">
        <f>C28*3</f>
        <v>36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38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38</v>
      </c>
    </row>
    <row r="36" ht="7.5" customHeight="1"/>
    <row r="37" spans="2:5" ht="15.75">
      <c r="B37" s="4" t="s">
        <v>47</v>
      </c>
      <c r="E37" s="20">
        <f>E22*E24*E35</f>
        <v>155145.5273731528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9">
      <selection activeCell="C28" sqref="C2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204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32</v>
      </c>
      <c r="E20">
        <f>IF(C20="&lt;10m",10,IF(C20="10 - 30m",5,IF(C20="&gt;30m",1)))</f>
        <v>5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5.3078768026195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80</v>
      </c>
    </row>
    <row r="37" ht="7.5" customHeight="1"/>
    <row r="38" spans="2:5" ht="15.75">
      <c r="B38" s="4" t="s">
        <v>76</v>
      </c>
      <c r="E38" s="20">
        <f>E22*E24*E36</f>
        <v>254778.086525736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C26" sqref="C2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204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163</v>
      </c>
      <c r="E16">
        <f>IF(C16="High dust potential (&lt;50% cover or screening)",300,IF(C16="Moderate dust potential (50-75% cover)",200,IF(C16="Low dust potential (75-95% cover)",100,IF(C16="No dust potential (&gt;95% cover)",10))))</f>
        <v>100</v>
      </c>
    </row>
    <row r="17" ht="3.75" customHeight="1"/>
    <row r="18" spans="2:5" ht="12.75">
      <c r="B18" s="3" t="s">
        <v>4</v>
      </c>
      <c r="E18" s="3">
        <f>E14+E16</f>
        <v>100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0.0039936633</v>
      </c>
    </row>
    <row r="21" ht="7.5" customHeight="1"/>
    <row r="22" spans="1:5" ht="12.75">
      <c r="A22" s="3" t="s">
        <v>2</v>
      </c>
      <c r="B22" t="s">
        <v>80</v>
      </c>
      <c r="C22">
        <v>40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299</v>
      </c>
      <c r="D24" s="10"/>
      <c r="E24" s="10">
        <f>IF(C24&lt;100,20,IF(C24&lt;200,15,IF(C24&lt;300,10,5)))</f>
        <v>10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60</v>
      </c>
    </row>
    <row r="29" ht="7.5" customHeight="1"/>
    <row r="30" spans="2:5" ht="15.75">
      <c r="B30" s="4" t="s">
        <v>83</v>
      </c>
      <c r="E30" s="20">
        <f>E18*E20*E28</f>
        <v>23.9619798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C35" sqref="C35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204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1200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0.0039936633</v>
      </c>
    </row>
    <row r="26" ht="7.5" customHeight="1"/>
    <row r="27" spans="1:5" ht="12.75">
      <c r="A27" s="3" t="s">
        <v>2</v>
      </c>
      <c r="B27" t="s">
        <v>97</v>
      </c>
      <c r="C27">
        <v>147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104</v>
      </c>
      <c r="E33" s="10">
        <f>IF(C33="Highly attractive",100,IF(C33="Moderately attractive",50,IF(C33="Low attractiveness",25,IF(C33="Not attractive",0))))</f>
        <v>100</v>
      </c>
    </row>
    <row r="34" ht="3.75" customHeight="1"/>
    <row r="35" spans="2:5" ht="12.75">
      <c r="B35" s="3" t="s">
        <v>37</v>
      </c>
      <c r="E35" s="3">
        <f>E27+E29+E31+E33</f>
        <v>210</v>
      </c>
    </row>
    <row r="36" ht="7.5" customHeight="1"/>
    <row r="37" spans="2:5" ht="15.75">
      <c r="B37" s="4" t="s">
        <v>99</v>
      </c>
      <c r="E37" s="20">
        <f>E23*E25*E35</f>
        <v>1006.4031516000001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C10" sqref="C10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203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204</v>
      </c>
    </row>
    <row r="5" ht="3.75" customHeight="1">
      <c r="A5" s="19"/>
    </row>
    <row r="6" spans="1:2" ht="12.75">
      <c r="A6" s="19" t="s">
        <v>109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155145.5273731528</v>
      </c>
    </row>
    <row r="14" ht="7.5" customHeight="1"/>
    <row r="15" spans="2:3" ht="12.75">
      <c r="B15" t="s">
        <v>112</v>
      </c>
      <c r="C15" s="16">
        <f>'3. Surface Water'!E38</f>
        <v>254778.086525736</v>
      </c>
    </row>
    <row r="16" ht="7.5" customHeight="1"/>
    <row r="17" spans="2:3" ht="12.75">
      <c r="B17" t="s">
        <v>113</v>
      </c>
      <c r="C17" s="16">
        <f>'4. Air Pathway'!E30</f>
        <v>23.9619798</v>
      </c>
    </row>
    <row r="18" ht="7.5" customHeight="1"/>
    <row r="19" spans="2:3" ht="12.75">
      <c r="B19" t="s">
        <v>143</v>
      </c>
      <c r="C19" s="16">
        <f>'5. Direct Contact (waste pile)'!E37</f>
        <v>1006.4031516000001</v>
      </c>
    </row>
    <row r="21" spans="2:3" ht="15.75">
      <c r="B21" s="4" t="s">
        <v>210</v>
      </c>
      <c r="C21" s="20">
        <f>(C13+C15+C17+C19)/100000</f>
        <v>4.109539790302888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2009-01-22T11:59:15Z</dcterms:modified>
  <cp:category/>
  <cp:version/>
  <cp:contentType/>
  <cp:contentStatus/>
</cp:coreProperties>
</file>