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050" windowWidth="14880" windowHeight="4125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<sst xmlns="http://schemas.openxmlformats.org/spreadsheetml/2006/main" count="352" uniqueCount="209">
  <si>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</si>
  <si>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</si>
  <si>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</si>
  <si>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</si>
  <si>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</si>
  <si>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</si>
  <si>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</si>
  <si>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</si>
  <si>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</si>
  <si>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</si>
  <si>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</si>
  <si>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</si>
  <si>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</si>
  <si>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</si>
  <si>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</si>
  <si>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</si>
  <si>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</si>
  <si>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</si>
  <si>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</si>
  <si>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</si>
  <si>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</si>
  <si>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</si>
  <si>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</si>
  <si>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</si>
  <si>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</si>
  <si>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</si>
  <si>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</si>
  <si>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</si>
  <si>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</si>
  <si>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</si>
  <si>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</si>
  <si>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</si>
  <si>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</si>
  <si>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</si>
  <si>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</si>
  <si>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</si>
  <si>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</si>
  <si>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</si>
  <si>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</si>
  <si>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</si>
  <si>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</si>
  <si>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</si>
  <si>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</si>
  <si>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</si>
  <si>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</si>
  <si>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</si>
  <si>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</si>
  <si>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</si>
  <si>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</si>
  <si>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</si>
  <si>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</si>
  <si>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</si>
  <si>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</si>
  <si>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</si>
  <si>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</si>
  <si>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</si>
  <si>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</si>
  <si>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</si>
  <si>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</si>
  <si>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</si>
  <si>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</si>
  <si>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</si>
  <si>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</si>
  <si>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</si>
  <si>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</si>
  <si>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</si>
  <si>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</si>
  <si>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</si>
  <si>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</si>
  <si>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</si>
  <si>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</si>
  <si>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</si>
  <si>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</si>
  <si>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</si>
  <si>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</si>
  <si>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</si>
  <si>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</si>
  <si>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</si>
  <si>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</si>
  <si>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</si>
  <si>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</si>
  <si>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</si>
  <si>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</si>
  <si>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</si>
  <si>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</si>
  <si>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</si>
  <si>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</si>
  <si>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</si>
  <si>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</si>
  <si>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</si>
  <si>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</si>
  <si>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</si>
  <si>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</si>
  <si>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</si>
  <si>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</si>
  <si>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</si>
  <si>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</si>
  <si>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</si>
  <si>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</si>
  <si>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</si>
  <si>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</si>
  <si>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</si>
  <si>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</si>
  <si>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</si>
  <si>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</si>
  <si>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</si>
  <si>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</si>
  <si>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</si>
  <si>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</si>
  <si>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</si>
  <si>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</si>
  <si>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</si>
  <si>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</si>
  <si>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</si>
  <si>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</si>
  <si>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</si>
  <si>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</si>
  <si>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</si>
  <si>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</si>
  <si>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</si>
  <si>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</si>
  <si>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</si>
  <si>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</si>
  <si>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</si>
  <si>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</si>
  <si>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</si>
  <si>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</si>
  <si>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</si>
  <si>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</si>
  <si>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</si>
  <si>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</si>
  <si>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</si>
  <si>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</si>
  <si>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</si>
  <si>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</si>
  <si>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</si>
  <si>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</si>
  <si>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</si>
  <si>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</si>
  <si>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</si>
  <si>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</si>
  <si>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</si>
  <si>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</si>
  <si>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</si>
  <si>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</si>
  <si>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</si>
  <si>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</si>
  <si>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</si>
  <si>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</si>
  <si>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</si>
  <si>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</si>
  <si>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</si>
  <si>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</si>
  <si>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</si>
  <si>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</si>
  <si>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</si>
  <si>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</si>
  <si>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</si>
  <si>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</si>
  <si>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</si>
  <si>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</si>
  <si>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</si>
  <si>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</si>
  <si>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</si>
  <si>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</si>
  <si>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</si>
  <si>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</si>
  <si>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</si>
  <si>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</si>
  <si>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</si>
  <si>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</si>
  <si>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</si>
  <si>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</si>
  <si>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</si>
  <si>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</si>
  <si>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</si>
  <si>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</si>
  <si>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</si>
  <si>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</si>
  <si>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</si>
  <si>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</si>
  <si>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</si>
  <si>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</si>
  <si>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</si>
  <si>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</si>
  <si>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</si>
  <si>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</si>
  <si>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</si>
  <si>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</si>
  <si>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</si>
  <si>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</si>
  <si>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</si>
  <si>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</si>
  <si>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</si>
  <si>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</si>
  <si>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</si>
  <si>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</si>
  <si>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</si>
  <si>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</si>
  <si>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</si>
  <si>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</si>
  <si>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</si>
  <si>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</si>
  <si>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</si>
  <si>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</si>
  <si>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Benbulben</t>
  </si>
  <si>
    <t>15th Sept 2008</t>
  </si>
  <si>
    <t>Fionnuala Ni Mhairtin</t>
  </si>
  <si>
    <t>BEN_SP03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</si>
</sst>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205</v>
      </c>
      <c r="D4" s="3" t="s">
        <v>129</v>
      </c>
      <c r="K4">
        <f>K17*(F42+I42)/10000+D44</f>
        <v>5.328395817</v>
      </c>
    </row>
    <row r="5" ht="3.75" customHeight="1">
      <c r="A5" s="19"/>
    </row>
    <row r="6" spans="1:11" ht="12.75">
      <c r="A6" s="19" t="s">
        <v>7</v>
      </c>
      <c r="B6" t="s">
        <v>208</v>
      </c>
      <c r="D6" s="3" t="s">
        <v>130</v>
      </c>
      <c r="K6">
        <f>(K17*(F42+G42+I42)+IF(B14="YES",K17*142,0))/10000+D44</f>
        <v>5.359478101</v>
      </c>
    </row>
    <row r="7" ht="3.75" customHeight="1">
      <c r="A7" s="19"/>
    </row>
    <row r="8" spans="1:11" ht="12.75">
      <c r="A8" s="19" t="s">
        <v>9</v>
      </c>
      <c r="B8" t="s">
        <v>206</v>
      </c>
      <c r="D8" s="3" t="s">
        <v>131</v>
      </c>
      <c r="K8">
        <f>IF(G20="","ERROR",(I20*D42)/10000)</f>
        <v>0.00296173467</v>
      </c>
    </row>
    <row r="9" ht="3.75" customHeight="1">
      <c r="A9" s="19"/>
    </row>
    <row r="10" spans="1:11" ht="12.75">
      <c r="A10" s="19" t="s">
        <v>10</v>
      </c>
      <c r="B10" t="s">
        <v>207</v>
      </c>
      <c r="D10" s="3" t="s">
        <v>132</v>
      </c>
      <c r="K10">
        <f>IF(G20="","ERROR",(I20*D42)/10000)</f>
        <v>0.00296173467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10.69379738734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534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534</v>
      </c>
      <c r="I20">
        <f>IF(G20&lt;100,0.001,IF(G20&lt;1000,0.01,IF(G20&lt;10000,0.1,IF(G20&lt;100000,1,IF(G20&lt;1000000,10,IF(G20&lt;10000000,100,1000))))))</f>
        <v>0.01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10.68</v>
      </c>
      <c r="D25" s="38">
        <f t="shared" si="0"/>
        <v>106.8</v>
      </c>
      <c r="E25" s="38">
        <f t="shared" si="1"/>
        <v>1.068</v>
      </c>
      <c r="F25" s="38">
        <f t="shared" si="2"/>
        <v>106.8</v>
      </c>
      <c r="G25" s="38">
        <f t="shared" si="3"/>
        <v>0.1068</v>
      </c>
      <c r="H25" s="38">
        <f t="shared" si="4"/>
        <v>1.068</v>
      </c>
      <c r="I25" s="38">
        <f t="shared" si="5"/>
        <v>1.068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12689.94</v>
      </c>
      <c r="D26" s="38">
        <f t="shared" si="0"/>
        <v>126.89940000000001</v>
      </c>
      <c r="E26" s="38">
        <f t="shared" si="1"/>
        <v>126.89940000000001</v>
      </c>
      <c r="F26" s="38">
        <f t="shared" si="2"/>
        <v>126.89940000000001</v>
      </c>
      <c r="G26" s="38">
        <f t="shared" si="3"/>
        <v>12.68994</v>
      </c>
      <c r="H26" s="38">
        <f t="shared" si="4"/>
        <v>12.68994</v>
      </c>
      <c r="I26" s="38">
        <f t="shared" si="5"/>
        <v>126.89940000000001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165.51</v>
      </c>
      <c r="D28" s="38">
        <f t="shared" si="0"/>
        <v>1655.1</v>
      </c>
      <c r="E28" s="38">
        <f t="shared" si="1"/>
        <v>16.551</v>
      </c>
      <c r="F28" s="38">
        <f t="shared" si="2"/>
        <v>1655.1</v>
      </c>
      <c r="G28" s="38">
        <f t="shared" si="3"/>
        <v>16.551</v>
      </c>
      <c r="H28" s="38">
        <f t="shared" si="4"/>
        <v>16.551</v>
      </c>
      <c r="I28" s="38">
        <f t="shared" si="5"/>
        <v>16.551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115.3</v>
      </c>
      <c r="D29" s="38">
        <f t="shared" si="0"/>
        <v>0</v>
      </c>
      <c r="E29" s="38">
        <f t="shared" si="1"/>
        <v>11.530000000000001</v>
      </c>
      <c r="F29" s="38">
        <f t="shared" si="2"/>
        <v>0</v>
      </c>
      <c r="G29" s="38">
        <f t="shared" si="3"/>
        <v>115.3</v>
      </c>
      <c r="H29" s="38">
        <f t="shared" si="4"/>
        <v>115.3</v>
      </c>
      <c r="I29" s="38">
        <f t="shared" si="5"/>
        <v>11.530000000000001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5878.87</v>
      </c>
      <c r="D30" s="38">
        <f t="shared" si="0"/>
        <v>5.87887</v>
      </c>
      <c r="E30" s="38">
        <f t="shared" si="1"/>
        <v>58.7887</v>
      </c>
      <c r="F30" s="38">
        <f t="shared" si="2"/>
        <v>5.87887</v>
      </c>
      <c r="G30" s="38">
        <f t="shared" si="3"/>
        <v>58.7887</v>
      </c>
      <c r="H30" s="38">
        <f t="shared" si="4"/>
        <v>58.7887</v>
      </c>
      <c r="I30" s="38">
        <f t="shared" si="5"/>
        <v>58.7887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106.63</v>
      </c>
      <c r="D31" s="38">
        <f t="shared" si="0"/>
        <v>1066.3</v>
      </c>
      <c r="E31" s="38">
        <f t="shared" si="1"/>
        <v>106.63</v>
      </c>
      <c r="F31" s="38">
        <f t="shared" si="2"/>
        <v>1066.3</v>
      </c>
      <c r="G31" s="38">
        <f t="shared" si="3"/>
        <v>106.63</v>
      </c>
      <c r="H31" s="38">
        <f t="shared" si="4"/>
        <v>106.63</v>
      </c>
      <c r="I31" s="38">
        <f t="shared" si="5"/>
        <v>106.63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0</v>
      </c>
      <c r="D32" s="38">
        <f t="shared" si="0"/>
        <v>0</v>
      </c>
      <c r="E32" s="38">
        <f t="shared" si="1"/>
        <v>0</v>
      </c>
      <c r="F32" s="38">
        <f t="shared" si="2"/>
        <v>0</v>
      </c>
      <c r="G32" s="38">
        <f t="shared" si="3"/>
        <v>0</v>
      </c>
      <c r="H32" s="38">
        <f t="shared" si="4"/>
        <v>0</v>
      </c>
      <c r="I32" s="38">
        <f t="shared" si="5"/>
        <v>0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75.64</v>
      </c>
      <c r="D40" s="38">
        <f t="shared" si="0"/>
        <v>0.7564000000000001</v>
      </c>
      <c r="E40" s="38">
        <f t="shared" si="1"/>
        <v>0.7564000000000001</v>
      </c>
      <c r="F40" s="38">
        <f t="shared" si="2"/>
        <v>0.7564000000000001</v>
      </c>
      <c r="G40" s="38">
        <f t="shared" si="3"/>
        <v>0.7564000000000001</v>
      </c>
      <c r="H40" s="38">
        <f t="shared" si="4"/>
        <v>7.564</v>
      </c>
      <c r="I40" s="38">
        <f t="shared" si="5"/>
        <v>0.7564000000000001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2961.73467</v>
      </c>
      <c r="E42" s="39">
        <f t="shared" si="6"/>
        <v>322.2235</v>
      </c>
      <c r="F42" s="39">
        <f t="shared" si="6"/>
        <v>2961.73467</v>
      </c>
      <c r="G42" s="39">
        <f t="shared" si="6"/>
        <v>310.82284</v>
      </c>
      <c r="H42" s="39">
        <f t="shared" si="6"/>
        <v>318.59164000000004</v>
      </c>
      <c r="I42" s="39">
        <f t="shared" si="6"/>
        <v>322.2235</v>
      </c>
    </row>
    <row r="44" spans="2:4" ht="12.75">
      <c r="B44" s="32" t="s">
        <v>176</v>
      </c>
      <c r="C44">
        <v>42.8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50</v>
      </c>
      <c r="E14">
        <f>IF(C14="Yes",200,0)</f>
        <v>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600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5.328395817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13</v>
      </c>
      <c r="E26" s="10">
        <f>IF(J26&lt;&gt;"ERROR",J26,K26)</f>
        <v>18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18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10</v>
      </c>
      <c r="E28">
        <f>C28*3</f>
        <v>30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48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48</v>
      </c>
    </row>
    <row r="36" ht="7.5" customHeight="1"/>
    <row r="37" spans="2:5" ht="15.75">
      <c r="B37" s="4" t="s">
        <v>47</v>
      </c>
      <c r="E37" s="20">
        <f>E22*E24*E35</f>
        <v>153457.7995296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C30" sqref="C3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IF(C14="Yes",200,IF(C14="Visible discharge",50,IF(C14="No",0)))</f>
        <v>0</v>
      </c>
    </row>
    <row r="15" ht="3.75" customHeight="1" thickBot="1"/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5.359478101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49</v>
      </c>
      <c r="E28" s="27">
        <f>IF(C28="Yes",50,0)</f>
        <v>50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80</v>
      </c>
    </row>
    <row r="37" ht="7.5" customHeight="1"/>
    <row r="38" spans="2:5" ht="15.75">
      <c r="B38" s="4" t="s">
        <v>76</v>
      </c>
      <c r="E38" s="20">
        <f>E22*E24*E36</f>
        <v>17150.3299232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C23" sqref="C23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162</v>
      </c>
      <c r="E16">
        <f>IF(C16="High dust potential (&lt;50% cover or screening)",300,IF(C16="Moderate dust potential (50-75% cover)",200,IF(C16="Low dust potential (75-95% cover)",100,IF(C16="No dust potential (&gt;95% cover)",10))))</f>
        <v>200</v>
      </c>
    </row>
    <row r="17" ht="3.75" customHeight="1"/>
    <row r="18" spans="2:5" ht="12.75">
      <c r="B18" s="3" t="s">
        <v>4</v>
      </c>
      <c r="E18" s="3">
        <f>E14+E16</f>
        <v>200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0.00296173467</v>
      </c>
    </row>
    <row r="21" ht="7.5" customHeight="1"/>
    <row r="22" spans="1:5" ht="12.75">
      <c r="A22" s="3" t="s">
        <v>2</v>
      </c>
      <c r="B22" t="s">
        <v>80</v>
      </c>
      <c r="C22">
        <v>34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301</v>
      </c>
      <c r="D24" s="10"/>
      <c r="E24" s="10">
        <f>IF(C24&lt;100,20,IF(C24&lt;200,15,IF(C24&lt;300,10,5)))</f>
        <v>5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55</v>
      </c>
    </row>
    <row r="29" ht="7.5" customHeight="1"/>
    <row r="30" spans="2:5" ht="15.75">
      <c r="B30" s="4" t="s">
        <v>83</v>
      </c>
      <c r="E30" s="20">
        <f>E18*E20*E28</f>
        <v>32.579081370000004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C28" sqref="C2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50</v>
      </c>
      <c r="E15" s="10">
        <f>IF(C15="Yes",200,IF(C15="No",0))</f>
        <v>0</v>
      </c>
    </row>
    <row r="16" spans="2:5" ht="38.25">
      <c r="B16" s="6" t="s">
        <v>87</v>
      </c>
      <c r="C16" t="s">
        <v>49</v>
      </c>
      <c r="E16" s="10">
        <f>IF(C16="Yes",200,IF(C16="No",0))</f>
        <v>200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38.25">
      <c r="B20" s="10" t="s">
        <v>133</v>
      </c>
      <c r="C20" s="6" t="s">
        <v>136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0.7</v>
      </c>
    </row>
    <row r="21" spans="2:5" ht="12.75">
      <c r="B21" t="s">
        <v>95</v>
      </c>
      <c r="C21">
        <v>1001</v>
      </c>
      <c r="E21">
        <f>IF(C21&lt;500,20,IF(C21&lt;1000,10,IF(C21&gt;1000,5)))</f>
        <v>5</v>
      </c>
    </row>
    <row r="22" ht="3.75" customHeight="1"/>
    <row r="23" spans="2:5" ht="12.75">
      <c r="B23" s="3" t="s">
        <v>4</v>
      </c>
      <c r="E23" s="3">
        <f>E15+E16+(E19*E20*E21)</f>
        <v>235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0.00296173467</v>
      </c>
    </row>
    <row r="26" ht="7.5" customHeight="1"/>
    <row r="27" spans="1:5" ht="12.75">
      <c r="A27" s="3" t="s">
        <v>2</v>
      </c>
      <c r="B27" t="s">
        <v>97</v>
      </c>
      <c r="C27">
        <v>163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1001</v>
      </c>
      <c r="E29" s="10">
        <f>IF(C29&lt;=500,10,IF(C29&lt;=1000,5,IF(C29&gt;=1000,0)))</f>
        <v>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105</v>
      </c>
      <c r="E33" s="10">
        <f>IF(C33="Highly attractive",100,IF(C33="Moderately attractive",50,IF(C33="Low attractiveness",25,IF(C33="Not attractive",0))))</f>
        <v>50</v>
      </c>
    </row>
    <row r="34" ht="3.75" customHeight="1"/>
    <row r="35" spans="2:5" ht="12.75">
      <c r="B35" s="3" t="s">
        <v>37</v>
      </c>
      <c r="E35" s="3">
        <f>E27+E29+E31+E33</f>
        <v>150</v>
      </c>
    </row>
    <row r="36" ht="7.5" customHeight="1"/>
    <row r="37" spans="2:5" ht="15.75">
      <c r="B37" s="4" t="s">
        <v>99</v>
      </c>
      <c r="E37" s="20">
        <f>E23*E25*E35</f>
        <v>104.4011471175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7" sqref="B7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109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153457.7995296</v>
      </c>
    </row>
    <row r="14" ht="7.5" customHeight="1"/>
    <row r="15" spans="2:3" ht="12.75">
      <c r="B15" t="s">
        <v>112</v>
      </c>
      <c r="C15" s="16">
        <f>'3. Surface Water'!E38</f>
        <v>17150.3299232</v>
      </c>
    </row>
    <row r="16" ht="7.5" customHeight="1"/>
    <row r="17" spans="2:3" ht="12.75">
      <c r="B17" t="s">
        <v>113</v>
      </c>
      <c r="C17" s="16">
        <f>'4. Air Pathway'!E30</f>
        <v>32.579081370000004</v>
      </c>
    </row>
    <row r="18" ht="7.5" customHeight="1"/>
    <row r="19" spans="2:3" ht="12.75">
      <c r="B19" t="s">
        <v>143</v>
      </c>
      <c r="C19" s="16">
        <f>'5. Direct Contact (waste pile)'!E37</f>
        <v>104.4011471175</v>
      </c>
    </row>
    <row r="21" spans="2:3" ht="15.75">
      <c r="B21" s="4" t="s">
        <v>203</v>
      </c>
      <c r="C21" s="20">
        <f>(C13+C15+C17+C19)/100000</f>
        <v>1.7074510968128747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2009-01-23T09:24:42Z</dcterms:modified>
  <cp:category/>
  <cp:version/>
  <cp:contentType/>
  <cp:contentStatus/>
</cp:coreProperties>
</file>