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70" windowWidth="15150" windowHeight="582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<sst xmlns="http://schemas.openxmlformats.org/spreadsheetml/2006/main" count="352" uniqueCount="211">
  <si>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</si>
  <si>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</si>
  <si>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</si>
  <si>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</si>
  <si>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</si>
  <si>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</si>
  <si>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</si>
  <si>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</si>
  <si>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</si>
  <si>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</si>
  <si>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</si>
  <si>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</si>
  <si>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</si>
  <si>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</si>
  <si>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</si>
  <si>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</si>
  <si>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</si>
  <si>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</si>
  <si>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</si>
  <si>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</si>
  <si>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</si>
  <si>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</si>
  <si>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</si>
  <si>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</si>
  <si>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</si>
  <si>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</si>
  <si>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</si>
  <si>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</si>
  <si>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</si>
  <si>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</si>
  <si>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</si>
  <si>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</si>
  <si>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</si>
  <si>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</si>
  <si>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</si>
  <si>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</si>
  <si>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</si>
  <si>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</si>
  <si>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</si>
  <si>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</si>
  <si>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</si>
  <si>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</si>
  <si>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</si>
  <si>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</si>
  <si>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</si>
  <si>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</si>
  <si>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</si>
  <si>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</si>
  <si>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</si>
  <si>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</si>
  <si>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</si>
  <si>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</si>
  <si>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</si>
  <si>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</si>
  <si>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</si>
  <si>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</si>
  <si>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</si>
  <si>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</si>
  <si>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</si>
  <si>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</si>
  <si>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</si>
  <si>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</si>
  <si>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</si>
  <si>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</si>
  <si>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</si>
  <si>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</si>
  <si>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</si>
  <si>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</si>
  <si>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</si>
  <si>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</si>
  <si>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</si>
  <si>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</si>
  <si>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</si>
  <si>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</si>
  <si>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</si>
  <si>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</si>
  <si>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</si>
  <si>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</si>
  <si>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</si>
  <si>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</si>
  <si>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</si>
  <si>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</si>
  <si>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</si>
  <si>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</si>
  <si>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</si>
  <si>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</si>
  <si>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</si>
  <si>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</si>
  <si>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</si>
  <si>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</si>
  <si>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</si>
  <si>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</si>
  <si>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</si>
  <si>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</si>
  <si>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</si>
  <si>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</si>
  <si>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</si>
  <si>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</si>
  <si>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</si>
  <si>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</si>
  <si>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</si>
  <si>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</si>
  <si>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</si>
  <si>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</si>
  <si>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</si>
  <si>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</si>
  <si>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</si>
  <si>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</si>
  <si>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</si>
  <si>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</si>
  <si>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</si>
  <si>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</si>
  <si>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</si>
  <si>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</si>
  <si>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</si>
  <si>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</si>
  <si>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</si>
  <si>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</si>
  <si>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</si>
  <si>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</si>
  <si>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</si>
  <si>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</si>
  <si>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</si>
  <si>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</si>
  <si>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</si>
  <si>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</si>
  <si>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</si>
  <si>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</si>
  <si>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</si>
  <si>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</si>
  <si>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</si>
  <si>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</si>
  <si>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</si>
  <si>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</si>
  <si>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</si>
  <si>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</si>
  <si>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</si>
  <si>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</si>
  <si>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</si>
  <si>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</si>
  <si>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</si>
  <si>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</si>
  <si>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</si>
  <si>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</si>
  <si>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</si>
  <si>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</si>
  <si>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</si>
  <si>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</si>
  <si>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</si>
  <si>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</si>
  <si>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</si>
  <si>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</si>
  <si>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</si>
  <si>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</si>
  <si>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</si>
  <si>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</si>
  <si>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</si>
  <si>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</si>
  <si>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</si>
  <si>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</si>
  <si>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</si>
  <si>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</si>
  <si>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</si>
  <si>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</si>
  <si>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</si>
  <si>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</si>
  <si>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</si>
  <si>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</si>
  <si>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</si>
  <si>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</si>
  <si>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</si>
  <si>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</si>
  <si>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</si>
  <si>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</si>
  <si>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</si>
  <si>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</si>
  <si>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</si>
  <si>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</si>
  <si>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</si>
  <si>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</si>
  <si>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</si>
  <si>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</si>
  <si>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</si>
  <si>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</si>
  <si>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</si>
  <si>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</si>
  <si>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</si>
  <si>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</si>
  <si>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</si>
  <si>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</si>
  <si>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</si>
  <si>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</si>
  <si>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</si>
  <si>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</si>
  <si>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</si>
  <si>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</si>
  <si>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</si>
  <si>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</si>
  <si>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</si>
  <si>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</si>
  <si>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</si>
  <si>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</si>
  <si>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</si>
  <si>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</si>
  <si>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</si>
  <si>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21st Oct 2008</t>
  </si>
  <si>
    <t>Fionnuala Ni Mhairtin</t>
  </si>
  <si>
    <t>Fionnuala Ni Mhartin</t>
  </si>
  <si>
    <t>SIL_SP02a</t>
  </si>
  <si>
    <t>SIL-SP02a</t>
  </si>
  <si>
    <t>Silvermines, Ballygowan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</si>
</sst>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3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210</v>
      </c>
      <c r="D4" s="3" t="s">
        <v>129</v>
      </c>
      <c r="K4">
        <f>K17*(F42+I42)/10000+D44</f>
        <v>60.826529567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68.12038924000001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0.049712605515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0.049712605515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129.04634401803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47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47</v>
      </c>
      <c r="I20">
        <f>IF(G20&lt;100,0.001,IF(G20&lt;1000,0.01,IF(G20&lt;10000,0.1,IF(G20&lt;100000,1,IF(G20&lt;1000000,10,IF(G20&lt;10000000,100,1000))))))</f>
        <v>0.001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441.46</v>
      </c>
      <c r="D24" s="38">
        <f aca="true" t="shared" si="0" ref="D24:D40">C24*K24</f>
        <v>4414.599999999999</v>
      </c>
      <c r="E24" s="38">
        <f aca="true" t="shared" si="1" ref="E24:E40">C24*L24</f>
        <v>44.146</v>
      </c>
      <c r="F24" s="38">
        <f aca="true" t="shared" si="2" ref="F24:F40">C24*M24</f>
        <v>4414.599999999999</v>
      </c>
      <c r="G24" s="38">
        <f aca="true" t="shared" si="3" ref="G24:G40">C24*N24</f>
        <v>44.146</v>
      </c>
      <c r="H24" s="38">
        <f aca="true" t="shared" si="4" ref="H24:H40">C24*O24</f>
        <v>44.146</v>
      </c>
      <c r="I24" s="38">
        <f aca="true" t="shared" si="5" ref="I24:I40">C24*P24</f>
        <v>44.146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0</v>
      </c>
      <c r="D25" s="38">
        <f t="shared" si="0"/>
        <v>0</v>
      </c>
      <c r="E25" s="38">
        <f t="shared" si="1"/>
        <v>0</v>
      </c>
      <c r="F25" s="38">
        <f t="shared" si="2"/>
        <v>0</v>
      </c>
      <c r="G25" s="38">
        <f t="shared" si="3"/>
        <v>0</v>
      </c>
      <c r="H25" s="38">
        <f t="shared" si="4"/>
        <v>0</v>
      </c>
      <c r="I25" s="38">
        <f t="shared" si="5"/>
        <v>0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661.43</v>
      </c>
      <c r="D26" s="38">
        <f t="shared" si="0"/>
        <v>6.6143</v>
      </c>
      <c r="E26" s="38">
        <f t="shared" si="1"/>
        <v>6.6143</v>
      </c>
      <c r="F26" s="38">
        <f t="shared" si="2"/>
        <v>6.6143</v>
      </c>
      <c r="G26" s="38">
        <f t="shared" si="3"/>
        <v>0.66143</v>
      </c>
      <c r="H26" s="38">
        <f t="shared" si="4"/>
        <v>0.66143</v>
      </c>
      <c r="I26" s="38">
        <f t="shared" si="5"/>
        <v>6.6143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698.78</v>
      </c>
      <c r="D27" s="38">
        <f t="shared" si="0"/>
        <v>6987.799999999999</v>
      </c>
      <c r="E27" s="38">
        <f t="shared" si="1"/>
        <v>6987.799999999999</v>
      </c>
      <c r="F27" s="38">
        <f t="shared" si="2"/>
        <v>6987.799999999999</v>
      </c>
      <c r="G27" s="38">
        <f t="shared" si="3"/>
        <v>6987.799999999999</v>
      </c>
      <c r="H27" s="38">
        <f t="shared" si="4"/>
        <v>698.78</v>
      </c>
      <c r="I27" s="38">
        <f t="shared" si="5"/>
        <v>6987.799999999999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353.13</v>
      </c>
      <c r="D29" s="38">
        <f t="shared" si="0"/>
        <v>0</v>
      </c>
      <c r="E29" s="38">
        <f t="shared" si="1"/>
        <v>35.313</v>
      </c>
      <c r="F29" s="38">
        <f t="shared" si="2"/>
        <v>0</v>
      </c>
      <c r="G29" s="38">
        <f t="shared" si="3"/>
        <v>353.13</v>
      </c>
      <c r="H29" s="38">
        <f t="shared" si="4"/>
        <v>353.13</v>
      </c>
      <c r="I29" s="38">
        <f t="shared" si="5"/>
        <v>35.313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271894.05</v>
      </c>
      <c r="D30" s="38">
        <f t="shared" si="0"/>
        <v>271.89405</v>
      </c>
      <c r="E30" s="38">
        <f t="shared" si="1"/>
        <v>2718.9405</v>
      </c>
      <c r="F30" s="38">
        <f t="shared" si="2"/>
        <v>271.89405</v>
      </c>
      <c r="G30" s="38">
        <f t="shared" si="3"/>
        <v>2718.9405</v>
      </c>
      <c r="H30" s="38">
        <f t="shared" si="4"/>
        <v>2718.9405</v>
      </c>
      <c r="I30" s="38">
        <f t="shared" si="5"/>
        <v>2718.9405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46906.15</v>
      </c>
      <c r="D31" s="38">
        <f t="shared" si="0"/>
        <v>469061.5</v>
      </c>
      <c r="E31" s="38">
        <f t="shared" si="1"/>
        <v>46906.15</v>
      </c>
      <c r="F31" s="38">
        <f t="shared" si="2"/>
        <v>469061.5</v>
      </c>
      <c r="G31" s="38">
        <f t="shared" si="3"/>
        <v>46906.15</v>
      </c>
      <c r="H31" s="38">
        <f t="shared" si="4"/>
        <v>46906.15</v>
      </c>
      <c r="I31" s="38">
        <f t="shared" si="5"/>
        <v>46906.15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15957.82</v>
      </c>
      <c r="D32" s="38">
        <f t="shared" si="0"/>
        <v>1595.7820000000002</v>
      </c>
      <c r="E32" s="38">
        <f t="shared" si="1"/>
        <v>15.95782</v>
      </c>
      <c r="F32" s="38">
        <f t="shared" si="2"/>
        <v>1595.7820000000002</v>
      </c>
      <c r="G32" s="38">
        <f t="shared" si="3"/>
        <v>0</v>
      </c>
      <c r="H32" s="38">
        <f t="shared" si="4"/>
        <v>0</v>
      </c>
      <c r="I32" s="38">
        <f t="shared" si="5"/>
        <v>15.95782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1171.59</v>
      </c>
      <c r="D33" s="38">
        <f t="shared" si="0"/>
        <v>11715.9</v>
      </c>
      <c r="E33" s="38">
        <f t="shared" si="1"/>
        <v>1171.59</v>
      </c>
      <c r="F33" s="38">
        <f t="shared" si="2"/>
        <v>11715.9</v>
      </c>
      <c r="G33" s="38">
        <f t="shared" si="3"/>
        <v>11715.9</v>
      </c>
      <c r="H33" s="38">
        <f t="shared" si="4"/>
        <v>11715.9</v>
      </c>
      <c r="I33" s="38">
        <f t="shared" si="5"/>
        <v>1171.59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210.45</v>
      </c>
      <c r="D35" s="38">
        <f t="shared" si="0"/>
        <v>21.045</v>
      </c>
      <c r="E35" s="38">
        <f t="shared" si="1"/>
        <v>210.45</v>
      </c>
      <c r="F35" s="38">
        <f t="shared" si="2"/>
        <v>21.045</v>
      </c>
      <c r="G35" s="38">
        <f t="shared" si="3"/>
        <v>210.45</v>
      </c>
      <c r="H35" s="38">
        <f t="shared" si="4"/>
        <v>21.045</v>
      </c>
      <c r="I35" s="38">
        <f t="shared" si="5"/>
        <v>210.45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96.01</v>
      </c>
      <c r="D36" s="38">
        <f t="shared" si="0"/>
        <v>9.601</v>
      </c>
      <c r="E36" s="38">
        <f t="shared" si="1"/>
        <v>0.9601000000000001</v>
      </c>
      <c r="F36" s="38">
        <f t="shared" si="2"/>
        <v>9.601</v>
      </c>
      <c r="G36" s="38">
        <f t="shared" si="3"/>
        <v>960.1</v>
      </c>
      <c r="H36" s="38">
        <f t="shared" si="4"/>
        <v>960.1</v>
      </c>
      <c r="I36" s="38">
        <f t="shared" si="5"/>
        <v>0.9601000000000001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304131.88</v>
      </c>
      <c r="D40" s="38">
        <f t="shared" si="0"/>
        <v>3041.3188</v>
      </c>
      <c r="E40" s="38">
        <f t="shared" si="1"/>
        <v>3041.3188</v>
      </c>
      <c r="F40" s="38">
        <f t="shared" si="2"/>
        <v>3041.3188</v>
      </c>
      <c r="G40" s="38">
        <f t="shared" si="3"/>
        <v>3041.3188</v>
      </c>
      <c r="H40" s="38">
        <f t="shared" si="4"/>
        <v>30413.188000000002</v>
      </c>
      <c r="I40" s="38">
        <f t="shared" si="5"/>
        <v>3041.3188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497126.05515000003</v>
      </c>
      <c r="E42" s="39">
        <f t="shared" si="6"/>
        <v>61139.24051999999</v>
      </c>
      <c r="F42" s="39">
        <f t="shared" si="6"/>
        <v>497126.05515000003</v>
      </c>
      <c r="G42" s="39">
        <f t="shared" si="6"/>
        <v>72938.59672999999</v>
      </c>
      <c r="H42" s="39">
        <f t="shared" si="6"/>
        <v>93832.04093</v>
      </c>
      <c r="I42" s="39">
        <f t="shared" si="6"/>
        <v>61139.24051999999</v>
      </c>
    </row>
    <row r="44" spans="2:4" ht="12.75">
      <c r="B44" s="32" t="s">
        <v>176</v>
      </c>
      <c r="C44">
        <v>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210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3.9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60.826529567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8</v>
      </c>
      <c r="E28">
        <f>C28*3</f>
        <v>24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29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43</v>
      </c>
      <c r="E33">
        <f>IF(C33="Extreme (rock near surface or karst)",1,IF(C33="Extreme",1,IF(C33="High",0.8,IF(C33="High to low",0.5,IF(C33="Moderate",0.4,IF(C33="Low",0.25,IF(C33="no data",0.5)))))))</f>
        <v>0.5</v>
      </c>
    </row>
    <row r="34" ht="3.75" customHeight="1"/>
    <row r="35" spans="2:5" ht="12.75">
      <c r="B35" s="3" t="s">
        <v>37</v>
      </c>
      <c r="E35" s="3">
        <f>INT(E31*E33+0.5)</f>
        <v>15</v>
      </c>
    </row>
    <row r="36" ht="7.5" customHeight="1"/>
    <row r="37" spans="2:5" ht="15.75">
      <c r="B37" s="4" t="s">
        <v>47</v>
      </c>
      <c r="E37" s="20">
        <f>E22*E24*E35</f>
        <v>729918.354804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210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68.12038924000001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30</v>
      </c>
    </row>
    <row r="37" ht="7.5" customHeight="1"/>
    <row r="38" spans="2:5" ht="15.75">
      <c r="B38" s="4" t="s">
        <v>76</v>
      </c>
      <c r="E38" s="20">
        <f>E22*E24*E36</f>
        <v>899189.1379680001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210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0.049712605515</v>
      </c>
    </row>
    <row r="21" ht="7.5" customHeight="1"/>
    <row r="22" spans="1:5" ht="12.75">
      <c r="A22" s="3" t="s">
        <v>2</v>
      </c>
      <c r="B22" t="s">
        <v>80</v>
      </c>
      <c r="C22">
        <v>55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70</v>
      </c>
    </row>
    <row r="29" ht="7.5" customHeight="1"/>
    <row r="30" spans="2:5" ht="15.75">
      <c r="B30" s="4" t="s">
        <v>83</v>
      </c>
      <c r="E30" s="20">
        <f>E18*E20*E28</f>
        <v>1043.964715815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210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1000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0.049712605515</v>
      </c>
    </row>
    <row r="26" ht="7.5" customHeight="1"/>
    <row r="27" spans="1:5" ht="12.75">
      <c r="A27" s="3" t="s">
        <v>2</v>
      </c>
      <c r="B27" t="s">
        <v>97</v>
      </c>
      <c r="C27">
        <v>215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173</v>
      </c>
      <c r="E31">
        <f>IF(C31="Predominantly working outside",200,IF(C31="Farmers",100,IF(C31="Predominantly working inside",50,IF(C31="No workers",0))))</f>
        <v>100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260</v>
      </c>
    </row>
    <row r="36" ht="7.5" customHeight="1"/>
    <row r="37" spans="2:5" ht="15.75">
      <c r="B37" s="4" t="s">
        <v>99</v>
      </c>
      <c r="E37" s="20">
        <f>E23*E25*E35</f>
        <v>12925.2774339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11" sqref="B11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210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729918.354804</v>
      </c>
    </row>
    <row r="14" ht="7.5" customHeight="1"/>
    <row r="15" spans="2:3" ht="12.75">
      <c r="B15" t="s">
        <v>112</v>
      </c>
      <c r="C15" s="16">
        <f>'3. Surface Water'!E38</f>
        <v>899189.1379680001</v>
      </c>
    </row>
    <row r="16" ht="7.5" customHeight="1"/>
    <row r="17" spans="2:3" ht="12.75">
      <c r="B17" t="s">
        <v>113</v>
      </c>
      <c r="C17" s="16">
        <f>'4. Air Pathway'!E30</f>
        <v>1043.964715815</v>
      </c>
    </row>
    <row r="18" ht="7.5" customHeight="1"/>
    <row r="19" spans="2:3" ht="12.75">
      <c r="B19" t="s">
        <v>143</v>
      </c>
      <c r="C19" s="16">
        <f>'5. Direct Contact (waste pile)'!E37</f>
        <v>12925.2774339</v>
      </c>
    </row>
    <row r="21" spans="2:3" ht="15.75">
      <c r="B21" s="4" t="s">
        <v>203</v>
      </c>
      <c r="C21" s="20">
        <f>(C13+C15+C17+C19)/100000</f>
        <v>16.43076734921715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2009-01-27T10:48:17Z</dcterms:modified>
  <cp:category/>
  <cp:version/>
  <cp:contentType/>
  <cp:contentStatus/>
</cp:coreProperties>
</file>