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450" windowWidth="15120" windowHeight="4665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<sst xmlns="http://schemas.openxmlformats.org/spreadsheetml/2006/main" count="352" uniqueCount="209">
  <si>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</si>
  <si>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</si>
  <si>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</si>
  <si>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</si>
  <si>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</si>
  <si>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</si>
  <si>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</si>
  <si>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</si>
  <si>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</si>
  <si>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</si>
  <si>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</si>
  <si>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</si>
  <si>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</si>
  <si>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</si>
  <si>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</si>
  <si>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</si>
  <si>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</si>
  <si>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</si>
  <si>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</si>
  <si>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</si>
  <si>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</si>
  <si>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</si>
  <si>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</si>
  <si>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</si>
  <si>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</si>
  <si>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</si>
  <si>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</si>
  <si>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</si>
  <si>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</si>
  <si>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</si>
  <si>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</si>
  <si>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</si>
  <si>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</si>
  <si>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</si>
  <si>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</si>
  <si>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</si>
  <si>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</si>
  <si>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</si>
  <si>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</si>
  <si>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</si>
  <si>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</si>
  <si>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</si>
  <si>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</si>
  <si>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</si>
  <si>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</si>
  <si>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</si>
  <si>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</si>
  <si>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</si>
  <si>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</si>
  <si>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</si>
  <si>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</si>
  <si>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</si>
  <si>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</si>
  <si>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</si>
  <si>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</si>
  <si>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</si>
  <si>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</si>
  <si>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</si>
  <si>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</si>
  <si>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</si>
  <si>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</si>
  <si>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</si>
  <si>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</si>
  <si>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</si>
  <si>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</si>
  <si>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</si>
  <si>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</si>
  <si>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</si>
  <si>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</si>
  <si>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</si>
  <si>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</si>
  <si>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</si>
  <si>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</si>
  <si>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</si>
  <si>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</si>
  <si>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</si>
  <si>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</si>
  <si>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</si>
  <si>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</si>
  <si>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</si>
  <si>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</si>
  <si>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</si>
  <si>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</si>
  <si>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</si>
  <si>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</si>
  <si>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</si>
  <si>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</si>
  <si>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</si>
  <si>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</si>
  <si>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</si>
  <si>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</si>
  <si>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</si>
  <si>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</si>
  <si>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</si>
  <si>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</si>
  <si>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</si>
  <si>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</si>
  <si>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</si>
  <si>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</si>
  <si>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</si>
  <si>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</si>
  <si>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</si>
  <si>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</si>
  <si>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</si>
  <si>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</si>
  <si>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</si>
  <si>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</si>
  <si>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</si>
  <si>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</si>
  <si>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</si>
  <si>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</si>
  <si>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</si>
  <si>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</si>
  <si>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</si>
  <si>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</si>
  <si>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</si>
  <si>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</si>
  <si>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</si>
  <si>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</si>
  <si>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</si>
  <si>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</si>
  <si>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</si>
  <si>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</si>
  <si>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</si>
  <si>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</si>
  <si>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</si>
  <si>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</si>
  <si>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</si>
  <si>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</si>
  <si>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</si>
  <si>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</si>
  <si>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</si>
  <si>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</si>
  <si>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</si>
  <si>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</si>
  <si>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</si>
  <si>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</si>
  <si>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</si>
  <si>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</si>
  <si>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</si>
  <si>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</si>
  <si>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</si>
  <si>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</si>
  <si>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</si>
  <si>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</si>
  <si>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</si>
  <si>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</si>
  <si>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</si>
  <si>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</si>
  <si>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</si>
  <si>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</si>
  <si>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</si>
  <si>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</si>
  <si>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</si>
  <si>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</si>
  <si>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</si>
  <si>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</si>
  <si>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</si>
  <si>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</si>
  <si>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</si>
  <si>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</si>
  <si>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</si>
  <si>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</si>
  <si>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</si>
  <si>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</si>
  <si>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</si>
  <si>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</si>
  <si>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</si>
  <si>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</si>
  <si>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</si>
  <si>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</si>
  <si>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</si>
  <si>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</si>
  <si>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</si>
  <si>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</si>
  <si>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</si>
  <si>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</si>
  <si>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</si>
  <si>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</si>
  <si>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</si>
  <si>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</si>
  <si>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</si>
  <si>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</si>
  <si>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</si>
  <si>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</si>
  <si>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</si>
  <si>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</si>
  <si>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</si>
  <si>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</si>
  <si>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</si>
  <si>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</si>
  <si>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</si>
  <si>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</si>
  <si>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</si>
  <si>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</si>
  <si>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</si>
  <si>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</si>
  <si>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</si>
  <si>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</si>
  <si>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</si>
  <si>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</si>
  <si>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</si>
  <si>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</si>
  <si>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</si>
  <si>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</si>
  <si>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23rd Sept 2008</t>
  </si>
  <si>
    <t>Fionnuala Ni Mhairtin</t>
  </si>
  <si>
    <t>AVO_SP14</t>
  </si>
  <si>
    <t>Tigroney East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</si>
</sst>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8" sqref="A8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3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208</v>
      </c>
      <c r="D4" s="3" t="s">
        <v>129</v>
      </c>
      <c r="K4">
        <f>K17*(F42+I42)/10000+D44</f>
        <v>5.981461657</v>
      </c>
    </row>
    <row r="5" ht="3.75" customHeight="1">
      <c r="A5" s="19"/>
    </row>
    <row r="6" spans="1:11" ht="12.75">
      <c r="A6" s="19" t="s">
        <v>7</v>
      </c>
      <c r="B6" t="s">
        <v>207</v>
      </c>
      <c r="D6" s="3" t="s">
        <v>130</v>
      </c>
      <c r="K6">
        <f>(K17*(F42+G42+I42)+IF(B14="YES",K17*142,0))/10000+D44</f>
        <v>6.128667557</v>
      </c>
    </row>
    <row r="7" ht="3.75" customHeight="1">
      <c r="A7" s="19"/>
    </row>
    <row r="8" spans="1:11" ht="12.75">
      <c r="A8" s="19" t="s">
        <v>9</v>
      </c>
      <c r="B8" t="s">
        <v>205</v>
      </c>
      <c r="D8" s="3" t="s">
        <v>131</v>
      </c>
      <c r="K8">
        <f>IF(G20="","ERROR",(I20*D42)/10000)</f>
        <v>0.00873560017</v>
      </c>
    </row>
    <row r="9" ht="3.75" customHeight="1">
      <c r="A9" s="19"/>
    </row>
    <row r="10" spans="1:11" ht="12.75">
      <c r="A10" s="19" t="s">
        <v>10</v>
      </c>
      <c r="B10" t="s">
        <v>206</v>
      </c>
      <c r="D10" s="3" t="s">
        <v>132</v>
      </c>
      <c r="K10">
        <f>IF(G20="","ERROR",(I20*D42)/10000)</f>
        <v>0.00873560017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12.127600414340002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144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>
        <v>192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212.84</v>
      </c>
      <c r="D25" s="38">
        <f t="shared" si="0"/>
        <v>2128.4</v>
      </c>
      <c r="E25" s="38">
        <f t="shared" si="1"/>
        <v>21.284000000000002</v>
      </c>
      <c r="F25" s="38">
        <f t="shared" si="2"/>
        <v>2128.4</v>
      </c>
      <c r="G25" s="38">
        <f t="shared" si="3"/>
        <v>2.1284</v>
      </c>
      <c r="H25" s="38">
        <f t="shared" si="4"/>
        <v>21.284000000000002</v>
      </c>
      <c r="I25" s="38">
        <f t="shared" si="5"/>
        <v>21.284000000000002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214.02</v>
      </c>
      <c r="D29" s="38">
        <f t="shared" si="0"/>
        <v>0</v>
      </c>
      <c r="E29" s="38">
        <f t="shared" si="1"/>
        <v>21.402</v>
      </c>
      <c r="F29" s="38">
        <f t="shared" si="2"/>
        <v>0</v>
      </c>
      <c r="G29" s="38">
        <f t="shared" si="3"/>
        <v>214.02</v>
      </c>
      <c r="H29" s="38">
        <f t="shared" si="4"/>
        <v>214.02</v>
      </c>
      <c r="I29" s="38">
        <f t="shared" si="5"/>
        <v>21.402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37874.27</v>
      </c>
      <c r="D30" s="38">
        <f t="shared" si="0"/>
        <v>37.874269999999996</v>
      </c>
      <c r="E30" s="38">
        <f t="shared" si="1"/>
        <v>378.74269999999996</v>
      </c>
      <c r="F30" s="38">
        <f t="shared" si="2"/>
        <v>37.874269999999996</v>
      </c>
      <c r="G30" s="38">
        <f t="shared" si="3"/>
        <v>378.74269999999996</v>
      </c>
      <c r="H30" s="38">
        <f t="shared" si="4"/>
        <v>378.74269999999996</v>
      </c>
      <c r="I30" s="38">
        <f t="shared" si="5"/>
        <v>378.74269999999996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656.64</v>
      </c>
      <c r="D31" s="38">
        <f t="shared" si="0"/>
        <v>6566.4</v>
      </c>
      <c r="E31" s="38">
        <f t="shared" si="1"/>
        <v>656.64</v>
      </c>
      <c r="F31" s="38">
        <f t="shared" si="2"/>
        <v>6566.4</v>
      </c>
      <c r="G31" s="38">
        <f t="shared" si="3"/>
        <v>656.64</v>
      </c>
      <c r="H31" s="38">
        <f t="shared" si="4"/>
        <v>656.64</v>
      </c>
      <c r="I31" s="38">
        <f t="shared" si="5"/>
        <v>656.64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21.98</v>
      </c>
      <c r="D36" s="38">
        <f t="shared" si="0"/>
        <v>2.198</v>
      </c>
      <c r="E36" s="38">
        <f t="shared" si="1"/>
        <v>0.2198</v>
      </c>
      <c r="F36" s="38">
        <f t="shared" si="2"/>
        <v>2.198</v>
      </c>
      <c r="G36" s="38">
        <f t="shared" si="3"/>
        <v>219.8</v>
      </c>
      <c r="H36" s="38">
        <f t="shared" si="4"/>
        <v>219.8</v>
      </c>
      <c r="I36" s="38">
        <f t="shared" si="5"/>
        <v>0.2198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72.79</v>
      </c>
      <c r="D40" s="38">
        <f t="shared" si="0"/>
        <v>0.7279000000000001</v>
      </c>
      <c r="E40" s="38">
        <f t="shared" si="1"/>
        <v>0.7279000000000001</v>
      </c>
      <c r="F40" s="38">
        <f t="shared" si="2"/>
        <v>0.7279000000000001</v>
      </c>
      <c r="G40" s="38">
        <f t="shared" si="3"/>
        <v>0.7279000000000001</v>
      </c>
      <c r="H40" s="38">
        <f t="shared" si="4"/>
        <v>7.279000000000001</v>
      </c>
      <c r="I40" s="38">
        <f t="shared" si="5"/>
        <v>0.7279000000000001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8735.60017</v>
      </c>
      <c r="E42" s="39">
        <f t="shared" si="6"/>
        <v>1079.0164</v>
      </c>
      <c r="F42" s="39">
        <f t="shared" si="6"/>
        <v>8735.60017</v>
      </c>
      <c r="G42" s="39">
        <f t="shared" si="6"/>
        <v>1472.059</v>
      </c>
      <c r="H42" s="39">
        <f t="shared" si="6"/>
        <v>1497.7657</v>
      </c>
      <c r="I42" s="39">
        <f t="shared" si="6"/>
        <v>1079.0164</v>
      </c>
    </row>
    <row r="44" spans="2:4" ht="12.75">
      <c r="B44" s="32" t="s">
        <v>176</v>
      </c>
      <c r="C44">
        <v>38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9.6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700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5.981461657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22</v>
      </c>
      <c r="E28">
        <f>C28*3</f>
        <v>66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67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67</v>
      </c>
    </row>
    <row r="36" ht="7.5" customHeight="1"/>
    <row r="37" spans="2:5" ht="15.75">
      <c r="B37" s="4" t="s">
        <v>47</v>
      </c>
      <c r="E37" s="20">
        <f>E22*E24*E35</f>
        <v>280530.5517133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2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6.128667557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94381.4803778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2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163</v>
      </c>
      <c r="E16">
        <f>IF(C16="High dust potential (&lt;50% cover or screening)",300,IF(C16="Moderate dust potential (50-75% cover)",200,IF(C16="Low dust potential (75-95% cover)",100,IF(C16="No dust potential (&gt;95% cover)",10))))</f>
        <v>100</v>
      </c>
    </row>
    <row r="17" ht="3.75" customHeight="1"/>
    <row r="18" spans="2:5" ht="12.75">
      <c r="B18" s="3" t="s">
        <v>4</v>
      </c>
      <c r="E18" s="3">
        <f>E14+E16</f>
        <v>100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0.00873560017</v>
      </c>
    </row>
    <row r="21" ht="7.5" customHeight="1"/>
    <row r="22" spans="1:5" ht="12.75">
      <c r="A22" s="3" t="s">
        <v>2</v>
      </c>
      <c r="B22" t="s">
        <v>80</v>
      </c>
      <c r="C22">
        <v>119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199</v>
      </c>
      <c r="D24" s="10"/>
      <c r="E24" s="10">
        <f>IF(C24&lt;100,20,IF(C24&lt;200,15,IF(C24&lt;300,10,5)))</f>
        <v>15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115</v>
      </c>
    </row>
    <row r="29" ht="7.5" customHeight="1"/>
    <row r="30" spans="2:5" ht="15.75">
      <c r="B30" s="4" t="s">
        <v>83</v>
      </c>
      <c r="E30" s="20">
        <f>E18*E20*E28</f>
        <v>100.45940195499999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9">
      <selection activeCell="B4" sqref="B4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93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5</v>
      </c>
    </row>
    <row r="20" spans="2:5" ht="12.75">
      <c r="B20" s="10" t="s">
        <v>133</v>
      </c>
      <c r="C20" s="6" t="s">
        <v>135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210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0.00873560017</v>
      </c>
    </row>
    <row r="26" ht="7.5" customHeight="1"/>
    <row r="27" spans="1:5" ht="12.75">
      <c r="A27" s="3" t="s">
        <v>2</v>
      </c>
      <c r="B27" t="s">
        <v>97</v>
      </c>
      <c r="C27">
        <v>541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335</v>
      </c>
    </row>
    <row r="36" ht="7.5" customHeight="1"/>
    <row r="37" spans="2:5" ht="15.75">
      <c r="B37" s="4" t="s">
        <v>99</v>
      </c>
      <c r="E37" s="20">
        <f>E23*E25*E35</f>
        <v>614.5494719595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0">
      <selection activeCell="B12" sqref="B12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109</v>
      </c>
      <c r="B6" t="s">
        <v>207</v>
      </c>
    </row>
    <row r="7" ht="3.75" customHeight="1">
      <c r="A7" s="19"/>
    </row>
    <row r="8" spans="1:2" ht="12.75">
      <c r="A8" s="19" t="s">
        <v>9</v>
      </c>
      <c r="B8" t="s">
        <v>205</v>
      </c>
    </row>
    <row r="9" ht="3.75" customHeight="1">
      <c r="A9" s="19"/>
    </row>
    <row r="10" spans="1:2" ht="12.75">
      <c r="A10" s="19" t="s">
        <v>10</v>
      </c>
      <c r="B10" t="s">
        <v>206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280530.5517133</v>
      </c>
    </row>
    <row r="14" ht="7.5" customHeight="1"/>
    <row r="15" spans="2:3" ht="12.75">
      <c r="B15" t="s">
        <v>112</v>
      </c>
      <c r="C15" s="16">
        <f>'3. Surface Water'!E38</f>
        <v>94381.4803778</v>
      </c>
    </row>
    <row r="16" ht="7.5" customHeight="1"/>
    <row r="17" spans="2:3" ht="12.75">
      <c r="B17" t="s">
        <v>113</v>
      </c>
      <c r="C17" s="16">
        <f>'4. Air Pathway'!E30</f>
        <v>100.45940195499999</v>
      </c>
    </row>
    <row r="18" ht="7.5" customHeight="1"/>
    <row r="19" spans="2:3" ht="12.75">
      <c r="B19" t="s">
        <v>143</v>
      </c>
      <c r="C19" s="16">
        <f>'5. Direct Contact (waste pile)'!E37</f>
        <v>614.5494719595</v>
      </c>
    </row>
    <row r="21" spans="2:3" ht="15.75">
      <c r="B21" s="4" t="s">
        <v>203</v>
      </c>
      <c r="C21" s="20">
        <f>(C13+C15+C17+C19)/100000</f>
        <v>3.7562704096501447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2009-01-22T16:44:10Z</dcterms:modified>
  <cp:category/>
  <cp:version/>
  <cp:contentType/>
  <cp:contentStatus/>
</cp:coreProperties>
</file>