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910" windowWidth="15300" windowHeight="5565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<sst xmlns="http://schemas.openxmlformats.org/spreadsheetml/2006/main" count="352" uniqueCount="212">
  <si>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</si>
  <si>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</si>
  <si>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</si>
  <si>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</si>
  <si>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</si>
  <si>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</si>
  <si>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</si>
  <si>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</si>
  <si>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</si>
  <si>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</si>
  <si>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</si>
  <si>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</si>
  <si>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</si>
  <si>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</si>
  <si>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</si>
  <si>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</si>
  <si>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</si>
  <si>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</si>
  <si>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</si>
  <si>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</si>
  <si>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</si>
  <si>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</si>
  <si>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</si>
  <si>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</si>
  <si>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</si>
  <si>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</si>
  <si>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</si>
  <si>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</si>
  <si>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</si>
  <si>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</si>
  <si>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</si>
  <si>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</si>
  <si>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</si>
  <si>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</si>
  <si>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</si>
  <si>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</si>
  <si>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</si>
  <si>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</si>
  <si>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</si>
  <si>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</si>
  <si>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</si>
  <si>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</si>
  <si>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</si>
  <si>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</si>
  <si>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</si>
  <si>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</si>
  <si>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</si>
  <si>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</si>
  <si>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</si>
  <si>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</si>
  <si>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</si>
  <si>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</si>
  <si>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</si>
  <si>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</si>
  <si>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</si>
  <si>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</si>
  <si>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</si>
  <si>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</si>
  <si>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</si>
  <si>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</si>
  <si>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</si>
  <si>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</si>
  <si>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</si>
  <si>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</si>
  <si>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</si>
  <si>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</si>
  <si>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</si>
  <si>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</si>
  <si>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</si>
  <si>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</si>
  <si>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</si>
  <si>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</si>
  <si>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</si>
  <si>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</si>
  <si>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</si>
  <si>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</si>
  <si>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</si>
  <si>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</si>
  <si>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</si>
  <si>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</si>
  <si>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</si>
  <si>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</si>
  <si>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</si>
  <si>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</si>
  <si>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</si>
  <si>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</si>
  <si>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</si>
  <si>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</si>
  <si>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</si>
  <si>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</si>
  <si>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</si>
  <si>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</si>
  <si>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</si>
  <si>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</si>
  <si>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</si>
  <si>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</si>
  <si>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</si>
  <si>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</si>
  <si>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</si>
  <si>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</si>
  <si>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</si>
  <si>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</si>
  <si>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</si>
  <si>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</si>
  <si>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</si>
  <si>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</si>
  <si>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</si>
  <si>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</si>
  <si>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</si>
  <si>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</si>
  <si>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</si>
  <si>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</si>
  <si>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</si>
  <si>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</si>
  <si>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</si>
  <si>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</si>
  <si>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</si>
  <si>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</si>
  <si>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</si>
  <si>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</si>
  <si>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</si>
  <si>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</si>
  <si>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</si>
  <si>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</si>
  <si>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</si>
  <si>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</si>
  <si>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</si>
  <si>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</si>
  <si>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</si>
  <si>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</si>
  <si>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</si>
  <si>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</si>
  <si>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</si>
  <si>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</si>
  <si>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</si>
  <si>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</si>
  <si>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</si>
  <si>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</si>
  <si>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</si>
  <si>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</si>
  <si>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</si>
  <si>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</si>
  <si>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</si>
  <si>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</si>
  <si>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</si>
  <si>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</si>
  <si>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</si>
  <si>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</si>
  <si>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</si>
  <si>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</si>
  <si>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</si>
  <si>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</si>
  <si>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</si>
  <si>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</si>
  <si>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</si>
  <si>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</si>
  <si>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</si>
  <si>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</si>
  <si>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</si>
  <si>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</si>
  <si>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</si>
  <si>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</si>
  <si>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</si>
  <si>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</si>
  <si>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</si>
  <si>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</si>
  <si>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</si>
  <si>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</si>
  <si>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</si>
  <si>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</si>
  <si>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</si>
  <si>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</si>
  <si>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</si>
  <si>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</si>
  <si>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</si>
  <si>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</si>
  <si>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</si>
  <si>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</si>
  <si>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</si>
  <si>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</si>
  <si>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</si>
  <si>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</si>
  <si>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</si>
  <si>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</si>
  <si>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</si>
  <si>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</si>
  <si>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</si>
  <si>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</si>
  <si>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</si>
  <si>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</si>
  <si>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</si>
  <si>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</si>
  <si>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</si>
  <si>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</si>
  <si>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</si>
  <si>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</si>
  <si>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</si>
  <si>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</si>
  <si>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</si>
  <si>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</si>
  <si>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</si>
  <si>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</si>
  <si>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</si>
  <si>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</si>
  <si>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</si>
  <si>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21st Oct 2008</t>
  </si>
  <si>
    <t>Fionnuala Ni Mhairtin</t>
  </si>
  <si>
    <t>Fionnuala Ni Mhartin</t>
  </si>
  <si>
    <t>Silvermines, Gorteenadiha</t>
  </si>
  <si>
    <t>Silvermines, Gorteenahida</t>
  </si>
  <si>
    <t>SIL_SP14d</t>
  </si>
  <si>
    <t>SIL-SP14d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</si>
</sst>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B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208</v>
      </c>
      <c r="D4" s="3" t="s">
        <v>129</v>
      </c>
      <c r="K4">
        <f>K17*(F42+I42)/10000+D44</f>
        <v>6.60948</v>
      </c>
    </row>
    <row r="5" ht="3.75" customHeight="1">
      <c r="A5" s="19"/>
    </row>
    <row r="6" spans="1:11" ht="12.75">
      <c r="A6" s="19" t="s">
        <v>7</v>
      </c>
      <c r="B6" t="s">
        <v>210</v>
      </c>
      <c r="D6" s="3" t="s">
        <v>130</v>
      </c>
      <c r="K6">
        <f>(K17*(F42+G42+I42)+IF(B14="YES",K17*142,0))/10000+D44</f>
        <v>6.76501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0.14613299999999999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0.14613299999999999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13.666756000000001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 s="16">
        <v>774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1548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0</v>
      </c>
      <c r="D25" s="38">
        <f t="shared" si="0"/>
        <v>0</v>
      </c>
      <c r="E25" s="38">
        <f t="shared" si="1"/>
        <v>0</v>
      </c>
      <c r="F25" s="38">
        <f t="shared" si="2"/>
        <v>0</v>
      </c>
      <c r="G25" s="38">
        <f t="shared" si="3"/>
        <v>0</v>
      </c>
      <c r="H25" s="38">
        <f t="shared" si="4"/>
        <v>0</v>
      </c>
      <c r="I25" s="38">
        <f t="shared" si="5"/>
        <v>0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0</v>
      </c>
      <c r="D26" s="38">
        <f t="shared" si="0"/>
        <v>0</v>
      </c>
      <c r="E26" s="38">
        <f t="shared" si="1"/>
        <v>0</v>
      </c>
      <c r="F26" s="38">
        <f t="shared" si="2"/>
        <v>0</v>
      </c>
      <c r="G26" s="38">
        <f t="shared" si="3"/>
        <v>0</v>
      </c>
      <c r="H26" s="38">
        <f t="shared" si="4"/>
        <v>0</v>
      </c>
      <c r="I26" s="38">
        <f t="shared" si="5"/>
        <v>0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82</v>
      </c>
      <c r="D29" s="38">
        <f t="shared" si="0"/>
        <v>0</v>
      </c>
      <c r="E29" s="38">
        <f t="shared" si="1"/>
        <v>8.200000000000001</v>
      </c>
      <c r="F29" s="38">
        <f t="shared" si="2"/>
        <v>0</v>
      </c>
      <c r="G29" s="38">
        <f t="shared" si="3"/>
        <v>82</v>
      </c>
      <c r="H29" s="38">
        <f t="shared" si="4"/>
        <v>82</v>
      </c>
      <c r="I29" s="38">
        <f t="shared" si="5"/>
        <v>8.200000000000001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0</v>
      </c>
      <c r="D30" s="38">
        <f t="shared" si="0"/>
        <v>0</v>
      </c>
      <c r="E30" s="38">
        <f t="shared" si="1"/>
        <v>0</v>
      </c>
      <c r="F30" s="38">
        <f t="shared" si="2"/>
        <v>0</v>
      </c>
      <c r="G30" s="38">
        <f t="shared" si="3"/>
        <v>0</v>
      </c>
      <c r="H30" s="38">
        <f t="shared" si="4"/>
        <v>0</v>
      </c>
      <c r="I30" s="38">
        <f t="shared" si="5"/>
        <v>0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1460</v>
      </c>
      <c r="D31" s="38">
        <f t="shared" si="0"/>
        <v>14600</v>
      </c>
      <c r="E31" s="38">
        <f t="shared" si="1"/>
        <v>1460</v>
      </c>
      <c r="F31" s="38">
        <f t="shared" si="2"/>
        <v>14600</v>
      </c>
      <c r="G31" s="38">
        <f t="shared" si="3"/>
        <v>1460</v>
      </c>
      <c r="H31" s="38">
        <f t="shared" si="4"/>
        <v>1460</v>
      </c>
      <c r="I31" s="38">
        <f t="shared" si="5"/>
        <v>1460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1330</v>
      </c>
      <c r="D40" s="38">
        <f t="shared" si="0"/>
        <v>13.3</v>
      </c>
      <c r="E40" s="38">
        <f t="shared" si="1"/>
        <v>13.3</v>
      </c>
      <c r="F40" s="38">
        <f t="shared" si="2"/>
        <v>13.3</v>
      </c>
      <c r="G40" s="38">
        <f t="shared" si="3"/>
        <v>13.3</v>
      </c>
      <c r="H40" s="38">
        <f t="shared" si="4"/>
        <v>133</v>
      </c>
      <c r="I40" s="38">
        <f t="shared" si="5"/>
        <v>13.3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14613.3</v>
      </c>
      <c r="E42" s="39">
        <f t="shared" si="6"/>
        <v>1481.5</v>
      </c>
      <c r="F42" s="39">
        <f t="shared" si="6"/>
        <v>14613.3</v>
      </c>
      <c r="G42" s="39">
        <f t="shared" si="6"/>
        <v>1555.3</v>
      </c>
      <c r="H42" s="39">
        <f t="shared" si="6"/>
        <v>1675</v>
      </c>
      <c r="I42" s="39">
        <f t="shared" si="6"/>
        <v>1481.5</v>
      </c>
    </row>
    <row r="44" spans="2:4" ht="12.75">
      <c r="B44" s="32" t="s">
        <v>176</v>
      </c>
      <c r="C44">
        <v>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0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8.55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6.60948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11</v>
      </c>
      <c r="E28">
        <f>C28*3</f>
        <v>33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38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38</v>
      </c>
    </row>
    <row r="36" ht="7.5" customHeight="1"/>
    <row r="37" spans="2:5" ht="15.75">
      <c r="B37" s="4" t="s">
        <v>47</v>
      </c>
      <c r="E37" s="20">
        <f>E22*E24*E35</f>
        <v>200928.19199999998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9">
      <selection activeCell="E31" sqref="E3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6.76501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80</v>
      </c>
    </row>
    <row r="37" ht="7.5" customHeight="1"/>
    <row r="38" spans="2:5" ht="15.75">
      <c r="B38" s="4" t="s">
        <v>76</v>
      </c>
      <c r="E38" s="20">
        <f>E22*E24*E36</f>
        <v>238128.352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0">
      <selection activeCell="E20" sqref="E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211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0.14613299999999999</v>
      </c>
    </row>
    <row r="21" ht="7.5" customHeight="1"/>
    <row r="22" spans="1:5" ht="12.75">
      <c r="A22" s="3" t="s">
        <v>2</v>
      </c>
      <c r="B22" t="s">
        <v>80</v>
      </c>
      <c r="C22">
        <v>41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55</v>
      </c>
    </row>
    <row r="29" ht="7.5" customHeight="1"/>
    <row r="30" spans="2:5" ht="15.75">
      <c r="B30" s="4" t="s">
        <v>83</v>
      </c>
      <c r="E30" s="20">
        <f>E18*E20*E28</f>
        <v>1607.463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6">
      <selection activeCell="C19" sqref="C1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501</v>
      </c>
      <c r="E21">
        <f>IF(C21&lt;500,20,IF(C21&lt;1000,10,IF(C21&gt;1000,5)))</f>
        <v>10</v>
      </c>
    </row>
    <row r="22" ht="3.75" customHeight="1"/>
    <row r="23" spans="2:5" ht="12.75">
      <c r="B23" s="3" t="s">
        <v>4</v>
      </c>
      <c r="E23" s="3">
        <f>E15+E16+(E19*E20*E21)</f>
        <v>600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0.14613299999999999</v>
      </c>
    </row>
    <row r="26" ht="7.5" customHeight="1"/>
    <row r="27" spans="1:5" ht="12.75">
      <c r="A27" s="3" t="s">
        <v>2</v>
      </c>
      <c r="B27" t="s">
        <v>97</v>
      </c>
      <c r="C27">
        <v>216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501</v>
      </c>
      <c r="E29" s="10">
        <f>IF(C29&lt;=500,10,IF(C29&lt;=1000,5,IF(C29&gt;=1000,0)))</f>
        <v>5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130</v>
      </c>
    </row>
    <row r="36" ht="7.5" customHeight="1"/>
    <row r="37" spans="2:5" ht="15.75">
      <c r="B37" s="4" t="s">
        <v>99</v>
      </c>
      <c r="E37" s="20">
        <f>E23*E25*E35</f>
        <v>11398.373999999998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109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200928.19199999998</v>
      </c>
    </row>
    <row r="14" ht="7.5" customHeight="1"/>
    <row r="15" spans="2:3" ht="12.75">
      <c r="B15" t="s">
        <v>112</v>
      </c>
      <c r="C15" s="16">
        <f>'3. Surface Water'!E38</f>
        <v>238128.352</v>
      </c>
    </row>
    <row r="16" ht="7.5" customHeight="1"/>
    <row r="17" spans="2:3" ht="12.75">
      <c r="B17" t="s">
        <v>113</v>
      </c>
      <c r="C17" s="16">
        <f>'4. Air Pathway'!E30</f>
        <v>1607.463</v>
      </c>
    </row>
    <row r="18" ht="7.5" customHeight="1"/>
    <row r="19" spans="2:3" ht="12.75">
      <c r="B19" t="s">
        <v>143</v>
      </c>
      <c r="C19" s="16">
        <f>'5. Direct Contact (waste pile)'!E37</f>
        <v>11398.373999999998</v>
      </c>
    </row>
    <row r="21" spans="2:3" ht="15.75">
      <c r="B21" s="4" t="s">
        <v>203</v>
      </c>
      <c r="C21" s="20">
        <f>(C13+C15+C17+C19)/100000</f>
        <v>4.52062381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2009-01-27T11:30:13Z</dcterms:modified>
  <cp:category/>
  <cp:version/>
  <cp:contentType/>
  <cp:contentStatus/>
</cp:coreProperties>
</file>