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125" windowWidth="15300" windowHeight="4380" tabRatio="989" activeTab="1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<sst xmlns="http://schemas.openxmlformats.org/spreadsheetml/2006/main" count="352" uniqueCount="210">
  <si>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</si>
  <si>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</si>
  <si>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</si>
  <si>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</si>
  <si>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</si>
  <si>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</si>
  <si>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</si>
  <si>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</si>
  <si>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</si>
  <si>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</si>
  <si>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</si>
  <si>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</si>
  <si>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</si>
  <si>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</si>
  <si>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</si>
  <si>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</si>
  <si>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</si>
  <si>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</si>
  <si>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</si>
  <si>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</si>
  <si>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</si>
  <si>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</si>
  <si>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</si>
  <si>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</si>
  <si>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</si>
  <si>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</si>
  <si>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</si>
  <si>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</si>
  <si>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</si>
  <si>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</si>
  <si>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</si>
  <si>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</si>
  <si>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</si>
  <si>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</si>
  <si>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</si>
  <si>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</si>
  <si>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</si>
  <si>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</si>
  <si>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</si>
  <si>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</si>
  <si>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</si>
  <si>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</si>
  <si>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</si>
  <si>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</si>
  <si>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</si>
  <si>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</si>
  <si>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</si>
  <si>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</si>
  <si>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</si>
  <si>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</si>
  <si>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</si>
  <si>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</si>
  <si>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</si>
  <si>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</si>
  <si>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</si>
  <si>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</si>
  <si>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</si>
  <si>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</si>
  <si>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</si>
  <si>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</si>
  <si>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</si>
  <si>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</si>
  <si>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</si>
  <si>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</si>
  <si>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</si>
  <si>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</si>
  <si>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</si>
  <si>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</si>
  <si>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</si>
  <si>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</si>
  <si>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</si>
  <si>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</si>
  <si>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</si>
  <si>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</si>
  <si>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</si>
  <si>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</si>
  <si>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</si>
  <si>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</si>
  <si>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</si>
  <si>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</si>
  <si>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</si>
  <si>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</si>
  <si>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</si>
  <si>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</si>
  <si>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</si>
  <si>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</si>
  <si>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</si>
  <si>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</si>
  <si>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</si>
  <si>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</si>
  <si>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</si>
  <si>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</si>
  <si>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</si>
  <si>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</si>
  <si>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</si>
  <si>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</si>
  <si>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</si>
  <si>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</si>
  <si>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</si>
  <si>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</si>
  <si>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</si>
  <si>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</si>
  <si>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</si>
  <si>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</si>
  <si>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</si>
  <si>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</si>
  <si>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</si>
  <si>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</si>
  <si>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</si>
  <si>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</si>
  <si>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</si>
  <si>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</si>
  <si>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</si>
  <si>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</si>
  <si>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</si>
  <si>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</si>
  <si>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</si>
  <si>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</si>
  <si>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</si>
  <si>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</si>
  <si>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</si>
  <si>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</si>
  <si>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</si>
  <si>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</si>
  <si>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</si>
  <si>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</si>
  <si>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</si>
  <si>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</si>
  <si>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</si>
  <si>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</si>
  <si>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</si>
  <si>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</si>
  <si>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</si>
  <si>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</si>
  <si>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</si>
  <si>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</si>
  <si>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</si>
  <si>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</si>
  <si>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</si>
  <si>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</si>
  <si>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</si>
  <si>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</si>
  <si>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</si>
  <si>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</si>
  <si>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</si>
  <si>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</si>
  <si>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</si>
  <si>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</si>
  <si>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</si>
  <si>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</si>
  <si>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</si>
  <si>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</si>
  <si>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</si>
  <si>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</si>
  <si>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</si>
  <si>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</si>
  <si>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</si>
  <si>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</si>
  <si>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</si>
  <si>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</si>
  <si>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</si>
  <si>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</si>
  <si>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</si>
  <si>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</si>
  <si>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</si>
  <si>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</si>
  <si>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</si>
  <si>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</si>
  <si>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</si>
  <si>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</si>
  <si>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</si>
  <si>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</si>
  <si>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</si>
  <si>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</si>
  <si>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</si>
  <si>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</si>
  <si>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</si>
  <si>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</si>
  <si>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</si>
  <si>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</si>
  <si>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</si>
  <si>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</si>
  <si>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</si>
  <si>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</si>
  <si>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</si>
  <si>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</si>
  <si>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</si>
  <si>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</si>
  <si>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</si>
  <si>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</si>
  <si>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</si>
  <si>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</si>
  <si>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</si>
  <si>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</si>
  <si>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</si>
  <si>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</si>
  <si>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</si>
  <si>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</si>
  <si>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</si>
  <si>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</si>
  <si>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</si>
  <si>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</si>
  <si>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</si>
  <si>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</si>
  <si>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</si>
  <si>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Tigroney West</t>
  </si>
  <si>
    <t>23rd Sept 2008</t>
  </si>
  <si>
    <t>Fionnuala Ni Mhairtin</t>
  </si>
  <si>
    <t xml:space="preserve">Tigroney West </t>
  </si>
  <si>
    <t>AVO_SP02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</si>
</sst>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6">
      <selection activeCell="A12" sqref="A12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3.14062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28.081660776145405</v>
      </c>
    </row>
    <row r="5" ht="3.75" customHeight="1">
      <c r="A5" s="19"/>
    </row>
    <row r="6" spans="1:11" ht="12.75">
      <c r="A6" s="19" t="s">
        <v>7</v>
      </c>
      <c r="B6" t="s">
        <v>209</v>
      </c>
      <c r="D6" s="3" t="s">
        <v>130</v>
      </c>
      <c r="K6">
        <f>(K17*(F42+G42+I42)+IF(B14="YES",K17*142,0))/10000+D44</f>
        <v>30.474744779741403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9.984630063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9.984630063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78.5256656818868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10878</v>
      </c>
      <c r="K17">
        <f>IF(G17&gt;=1000000,100,IF(G17&lt;1000,1,(1+G17/10000)))</f>
        <v>2.0878</v>
      </c>
    </row>
    <row r="18" ht="3.75" customHeight="1"/>
    <row r="19" ht="3.75" customHeight="1"/>
    <row r="20" spans="2:9" ht="14.25">
      <c r="B20" t="s">
        <v>120</v>
      </c>
      <c r="G20">
        <v>12769</v>
      </c>
      <c r="I20">
        <f>IF(G20&lt;100,0.001,IF(G20&lt;1000,0.01,IF(G20&lt;10000,0.1,IF(G20&lt;100000,1,IF(G20&lt;1000000,10,IF(G20&lt;10000000,100,1000))))))</f>
        <v>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848.1</v>
      </c>
      <c r="D25" s="38">
        <f t="shared" si="0"/>
        <v>8481</v>
      </c>
      <c r="E25" s="38">
        <f t="shared" si="1"/>
        <v>84.81</v>
      </c>
      <c r="F25" s="38">
        <f t="shared" si="2"/>
        <v>8481</v>
      </c>
      <c r="G25" s="38">
        <f t="shared" si="3"/>
        <v>8.481</v>
      </c>
      <c r="H25" s="38">
        <f t="shared" si="4"/>
        <v>84.81</v>
      </c>
      <c r="I25" s="38">
        <f t="shared" si="5"/>
        <v>84.81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0</v>
      </c>
      <c r="D26" s="38">
        <f t="shared" si="0"/>
        <v>0</v>
      </c>
      <c r="E26" s="38">
        <f t="shared" si="1"/>
        <v>0</v>
      </c>
      <c r="F26" s="38">
        <f t="shared" si="2"/>
        <v>0</v>
      </c>
      <c r="G26" s="38">
        <f t="shared" si="3"/>
        <v>0</v>
      </c>
      <c r="H26" s="38">
        <f t="shared" si="4"/>
        <v>0</v>
      </c>
      <c r="I26" s="38">
        <f t="shared" si="5"/>
        <v>0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922.77</v>
      </c>
      <c r="D29" s="38">
        <f t="shared" si="0"/>
        <v>0</v>
      </c>
      <c r="E29" s="38">
        <f t="shared" si="1"/>
        <v>92.277</v>
      </c>
      <c r="F29" s="38">
        <f t="shared" si="2"/>
        <v>0</v>
      </c>
      <c r="G29" s="38">
        <f t="shared" si="3"/>
        <v>922.77</v>
      </c>
      <c r="H29" s="38">
        <f t="shared" si="4"/>
        <v>922.77</v>
      </c>
      <c r="I29" s="38">
        <f t="shared" si="5"/>
        <v>92.277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141260.73</v>
      </c>
      <c r="D30" s="38">
        <f t="shared" si="0"/>
        <v>141.26073000000002</v>
      </c>
      <c r="E30" s="38">
        <f t="shared" si="1"/>
        <v>1412.6073000000001</v>
      </c>
      <c r="F30" s="38">
        <f t="shared" si="2"/>
        <v>141.26073000000002</v>
      </c>
      <c r="G30" s="38">
        <f t="shared" si="3"/>
        <v>1412.6073000000001</v>
      </c>
      <c r="H30" s="38">
        <f t="shared" si="4"/>
        <v>1412.6073000000001</v>
      </c>
      <c r="I30" s="38">
        <f t="shared" si="5"/>
        <v>1412.6073000000001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9116.44</v>
      </c>
      <c r="D31" s="38">
        <f t="shared" si="0"/>
        <v>91164.40000000001</v>
      </c>
      <c r="E31" s="38">
        <f t="shared" si="1"/>
        <v>9116.44</v>
      </c>
      <c r="F31" s="38">
        <f t="shared" si="2"/>
        <v>91164.40000000001</v>
      </c>
      <c r="G31" s="38">
        <f t="shared" si="3"/>
        <v>9116.44</v>
      </c>
      <c r="H31" s="38">
        <f t="shared" si="4"/>
        <v>9116.44</v>
      </c>
      <c r="I31" s="38">
        <f t="shared" si="5"/>
        <v>9116.44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577.1</v>
      </c>
      <c r="D32" s="38">
        <f t="shared" si="0"/>
        <v>57.71000000000001</v>
      </c>
      <c r="E32" s="38">
        <f t="shared" si="1"/>
        <v>0.5771000000000001</v>
      </c>
      <c r="F32" s="38">
        <f t="shared" si="2"/>
        <v>57.71000000000001</v>
      </c>
      <c r="G32" s="38">
        <f t="shared" si="3"/>
        <v>0</v>
      </c>
      <c r="H32" s="38">
        <f t="shared" si="4"/>
        <v>0</v>
      </c>
      <c r="I32" s="38">
        <f t="shared" si="5"/>
        <v>0.5771000000000001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192.99</v>
      </c>
      <c r="D40" s="38">
        <f t="shared" si="0"/>
        <v>1.9299000000000002</v>
      </c>
      <c r="E40" s="38">
        <f t="shared" si="1"/>
        <v>1.9299000000000002</v>
      </c>
      <c r="F40" s="38">
        <f t="shared" si="2"/>
        <v>1.9299000000000002</v>
      </c>
      <c r="G40" s="38">
        <f t="shared" si="3"/>
        <v>1.9299000000000002</v>
      </c>
      <c r="H40" s="38">
        <f t="shared" si="4"/>
        <v>19.299000000000003</v>
      </c>
      <c r="I40" s="38">
        <f t="shared" si="5"/>
        <v>1.9299000000000002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99846.30063000001</v>
      </c>
      <c r="E42" s="39">
        <f t="shared" si="6"/>
        <v>10708.641300000001</v>
      </c>
      <c r="F42" s="39">
        <f t="shared" si="6"/>
        <v>99846.30063000001</v>
      </c>
      <c r="G42" s="39">
        <f t="shared" si="6"/>
        <v>11462.2282</v>
      </c>
      <c r="H42" s="39">
        <f t="shared" si="6"/>
        <v>11555.926300000001</v>
      </c>
      <c r="I42" s="39">
        <f t="shared" si="6"/>
        <v>10708.641300000001</v>
      </c>
    </row>
    <row r="44" spans="2:4" ht="12.75">
      <c r="B44" s="32" t="s">
        <v>176</v>
      </c>
      <c r="C44">
        <v>94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B1">
      <selection activeCell="C29" sqref="C2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13.1</v>
      </c>
      <c r="E20">
        <f>IF(C20&lt;10,20,IF(C20&lt;=30,10,2))</f>
        <v>10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28.081660776145405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21</v>
      </c>
      <c r="E26" s="10">
        <f>IF(J26&lt;&gt;"ERROR",J26,K26)</f>
        <v>1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1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28</v>
      </c>
      <c r="E28">
        <f>C28*3</f>
        <v>84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85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85</v>
      </c>
    </row>
    <row r="36" ht="7.5" customHeight="1"/>
    <row r="37" spans="2:5" ht="15.75">
      <c r="B37" s="4" t="s">
        <v>47</v>
      </c>
      <c r="E37" s="20">
        <f>E22*E24*E35</f>
        <v>1432164.6995834156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2">
      <selection activeCell="D6" sqref="D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30.474744779741403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85</v>
      </c>
    </row>
    <row r="37" ht="7.5" customHeight="1"/>
    <row r="38" spans="2:5" ht="15.75">
      <c r="B38" s="4" t="s">
        <v>76</v>
      </c>
      <c r="E38" s="20">
        <f>E22*E24*E36</f>
        <v>2072282.6450224156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6">
      <selection activeCell="C23" sqref="C2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9.984630063</v>
      </c>
    </row>
    <row r="21" ht="7.5" customHeight="1"/>
    <row r="22" spans="1:5" ht="12.75">
      <c r="A22" s="3" t="s">
        <v>2</v>
      </c>
      <c r="B22" t="s">
        <v>80</v>
      </c>
      <c r="C22">
        <v>160</v>
      </c>
      <c r="E22">
        <f>IF(C22=0,0,IF(C22&lt;10,1,IF(C22&lt;30,10,IF(C22&lt;100,30,IF(C22&lt;300,100,IF(C22&lt;1000,300,IF(C22&lt;3000,1000,IF(C22&lt;10000,3000,10000))))))))</f>
        <v>100</v>
      </c>
    </row>
    <row r="23" ht="3.75" customHeight="1"/>
    <row r="24" spans="2:5" ht="12.75">
      <c r="B24" s="6" t="s">
        <v>96</v>
      </c>
      <c r="C24" s="10">
        <v>99</v>
      </c>
      <c r="D24" s="10"/>
      <c r="E24" s="10">
        <f>IF(C24&lt;100,20,IF(C24&lt;200,15,IF(C24&lt;300,10,5)))</f>
        <v>20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120</v>
      </c>
    </row>
    <row r="29" ht="7.5" customHeight="1"/>
    <row r="30" spans="2:5" ht="15.75">
      <c r="B30" s="4" t="s">
        <v>83</v>
      </c>
      <c r="E30" s="20">
        <f>E18*E20*E28</f>
        <v>359446.68226800003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C28" sqref="C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1200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9.984630063</v>
      </c>
    </row>
    <row r="26" ht="7.5" customHeight="1"/>
    <row r="27" spans="1:5" ht="12.75">
      <c r="A27" s="3" t="s">
        <v>2</v>
      </c>
      <c r="B27" t="s">
        <v>97</v>
      </c>
      <c r="C27">
        <v>617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104</v>
      </c>
      <c r="E33" s="10">
        <f>IF(C33="Highly attractive",100,IF(C33="Moderately attractive",50,IF(C33="Low attractiveness",25,IF(C33="Not attractive",0))))</f>
        <v>100</v>
      </c>
    </row>
    <row r="34" ht="3.75" customHeight="1"/>
    <row r="35" spans="2:5" ht="12.75">
      <c r="B35" s="3" t="s">
        <v>37</v>
      </c>
      <c r="E35" s="3">
        <f>E27+E29+E31+E33</f>
        <v>410</v>
      </c>
    </row>
    <row r="36" ht="7.5" customHeight="1"/>
    <row r="37" spans="2:5" ht="15.75">
      <c r="B37" s="4" t="s">
        <v>99</v>
      </c>
      <c r="E37" s="20">
        <f>E23*E25*E35</f>
        <v>4912437.990996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A13" sqref="A13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1432164.6995834156</v>
      </c>
    </row>
    <row r="14" ht="7.5" customHeight="1"/>
    <row r="15" spans="2:3" ht="12.75">
      <c r="B15" t="s">
        <v>112</v>
      </c>
      <c r="C15" s="16">
        <f>'3. Surface Water'!E38</f>
        <v>2072282.6450224156</v>
      </c>
    </row>
    <row r="16" ht="7.5" customHeight="1"/>
    <row r="17" spans="2:3" ht="12.75">
      <c r="B17" t="s">
        <v>113</v>
      </c>
      <c r="C17" s="16">
        <f>'4. Air Pathway'!E30</f>
        <v>359446.68226800003</v>
      </c>
    </row>
    <row r="18" ht="7.5" customHeight="1"/>
    <row r="19" spans="2:3" ht="12.75">
      <c r="B19" t="s">
        <v>143</v>
      </c>
      <c r="C19" s="16">
        <f>'5. Direct Contact (waste pile)'!E37</f>
        <v>4912437.990996</v>
      </c>
    </row>
    <row r="21" spans="2:3" ht="15.75">
      <c r="B21" s="4" t="s">
        <v>203</v>
      </c>
      <c r="C21" s="20">
        <f>(C13+C15+C17+C19)/100000</f>
        <v>87.76332017869832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2009-01-22T17:16:12Z</dcterms:modified>
  <cp:category/>
  <cp:version/>
  <cp:contentType/>
  <cp:contentStatus/>
</cp:coreProperties>
</file>