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180" windowWidth="15480" windowHeight="5085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<sst xmlns="http://schemas.openxmlformats.org/spreadsheetml/2006/main" count="352" uniqueCount="211">
  <si>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</si>
  <si>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</si>
  <si>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</si>
  <si>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</si>
  <si>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</si>
  <si>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</si>
  <si>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</si>
  <si>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</si>
  <si>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</si>
  <si>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</si>
  <si>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</si>
  <si>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</si>
  <si>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</si>
  <si>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</si>
  <si>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</si>
  <si>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</si>
  <si>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</si>
  <si>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</si>
  <si>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</si>
  <si>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</si>
  <si>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</si>
  <si>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</si>
  <si>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</si>
  <si>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</si>
  <si>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</si>
  <si>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</si>
  <si>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</si>
  <si>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</si>
  <si>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</si>
  <si>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</si>
  <si>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</si>
  <si>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</si>
  <si>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</si>
  <si>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</si>
  <si>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</si>
  <si>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</si>
  <si>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</si>
  <si>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</si>
  <si>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</si>
  <si>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</si>
  <si>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</si>
  <si>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</si>
  <si>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</si>
  <si>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</si>
  <si>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</si>
  <si>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</si>
  <si>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</si>
  <si>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</si>
  <si>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</si>
  <si>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</si>
  <si>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</si>
  <si>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</si>
  <si>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</si>
  <si>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</si>
  <si>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</si>
  <si>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</si>
  <si>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</si>
  <si>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</si>
  <si>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</si>
  <si>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</si>
  <si>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</si>
  <si>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</si>
  <si>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</si>
  <si>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</si>
  <si>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</si>
  <si>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</si>
  <si>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</si>
  <si>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</si>
  <si>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</si>
  <si>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</si>
  <si>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</si>
  <si>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</si>
  <si>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</si>
  <si>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</si>
  <si>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</si>
  <si>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</si>
  <si>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</si>
  <si>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</si>
  <si>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</si>
  <si>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</si>
  <si>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</si>
  <si>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</si>
  <si>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</si>
  <si>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</si>
  <si>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</si>
  <si>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</si>
  <si>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</si>
  <si>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</si>
  <si>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</si>
  <si>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</si>
  <si>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</si>
  <si>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</si>
  <si>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</si>
  <si>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</si>
  <si>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</si>
  <si>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</si>
  <si>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</si>
  <si>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</si>
  <si>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</si>
  <si>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</si>
  <si>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</si>
  <si>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</si>
  <si>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</si>
  <si>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</si>
  <si>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</si>
  <si>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</si>
  <si>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</si>
  <si>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</si>
  <si>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</si>
  <si>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</si>
  <si>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</si>
  <si>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</si>
  <si>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</si>
  <si>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</si>
  <si>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</si>
  <si>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</si>
  <si>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</si>
  <si>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</si>
  <si>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</si>
  <si>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</si>
  <si>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</si>
  <si>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</si>
  <si>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</si>
  <si>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</si>
  <si>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</si>
  <si>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</si>
  <si>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</si>
  <si>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</si>
  <si>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</si>
  <si>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</si>
  <si>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</si>
  <si>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</si>
  <si>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</si>
  <si>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</si>
  <si>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</si>
  <si>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</si>
  <si>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</si>
  <si>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</si>
  <si>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</si>
  <si>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</si>
  <si>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</si>
  <si>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</si>
  <si>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</si>
  <si>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</si>
  <si>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</si>
  <si>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</si>
  <si>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</si>
  <si>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</si>
  <si>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</si>
  <si>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</si>
  <si>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</si>
  <si>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</si>
  <si>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</si>
  <si>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</si>
  <si>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</si>
  <si>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</si>
  <si>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</si>
  <si>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</si>
  <si>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</si>
  <si>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</si>
  <si>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</si>
  <si>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</si>
  <si>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</si>
  <si>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</si>
  <si>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</si>
  <si>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</si>
  <si>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</si>
  <si>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</si>
  <si>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</si>
  <si>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</si>
  <si>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</si>
  <si>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</si>
  <si>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</si>
  <si>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</si>
  <si>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</si>
  <si>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</si>
  <si>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</si>
  <si>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</si>
  <si>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</si>
  <si>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</si>
  <si>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</si>
  <si>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</si>
  <si>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</si>
  <si>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</si>
  <si>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</si>
  <si>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</si>
  <si>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</si>
  <si>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</si>
  <si>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</si>
  <si>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</si>
  <si>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</si>
  <si>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</si>
  <si>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</si>
  <si>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</si>
  <si>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</si>
  <si>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</si>
  <si>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</si>
  <si>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</si>
  <si>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</si>
  <si>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</si>
  <si>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</si>
  <si>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</si>
  <si>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</si>
  <si>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</si>
  <si>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</si>
  <si>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18th Sept 2008</t>
  </si>
  <si>
    <t>Fionnuala Ni Mhairtin</t>
  </si>
  <si>
    <t>LCF_SP01</t>
  </si>
  <si>
    <t>Leinster Coalfields</t>
  </si>
  <si>
    <t>Leinster Coalfield</t>
  </si>
  <si>
    <t>Leinster Coalfield Flemings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</si>
</sst>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210</v>
      </c>
      <c r="D4" s="3" t="s">
        <v>129</v>
      </c>
      <c r="K4">
        <f>K17*(F42+I42)/10000+D44</f>
        <v>6.989415085106399</v>
      </c>
    </row>
    <row r="5" ht="3.75" customHeight="1">
      <c r="A5" s="19"/>
    </row>
    <row r="6" spans="1:11" ht="12.75">
      <c r="A6" s="19" t="s">
        <v>7</v>
      </c>
      <c r="B6" t="s">
        <v>207</v>
      </c>
      <c r="D6" s="3" t="s">
        <v>130</v>
      </c>
      <c r="K6">
        <f>(K17*(F42+G42+I42)+IF(B14="YES",K17*142,0))/10000+D44</f>
        <v>7.619897221256</v>
      </c>
    </row>
    <row r="7" ht="3.75" customHeight="1">
      <c r="A7" s="19"/>
    </row>
    <row r="8" spans="1:11" ht="12.75">
      <c r="A8" s="19" t="s">
        <v>9</v>
      </c>
      <c r="B8" t="s">
        <v>205</v>
      </c>
      <c r="D8" s="3" t="s">
        <v>131</v>
      </c>
      <c r="K8">
        <f>IF(G20="","ERROR",(I20*D42)/10000)</f>
        <v>0.08847607399999999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0.08847607399999999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14.786264454362401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142236</v>
      </c>
      <c r="K17">
        <f>IF(G17&gt;=1000000,100,IF(G17&lt;1000,1,(1+G17/10000)))</f>
        <v>15.2236</v>
      </c>
    </row>
    <row r="18" ht="3.75" customHeight="1"/>
    <row r="19" ht="3.75" customHeight="1"/>
    <row r="20" spans="2:9" ht="14.25">
      <c r="B20" t="s">
        <v>120</v>
      </c>
      <c r="G20">
        <v>24656</v>
      </c>
      <c r="I20">
        <f>IF(G20&lt;100,0.001,IF(G20&lt;1000,0.01,IF(G20&lt;10000,0.1,IF(G20&lt;100000,1,IF(G20&lt;1000000,10,IF(G20&lt;10000000,100,1000))))))</f>
        <v>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38.15</v>
      </c>
      <c r="D25" s="38">
        <f t="shared" si="0"/>
        <v>381.5</v>
      </c>
      <c r="E25" s="38">
        <f t="shared" si="1"/>
        <v>3.815</v>
      </c>
      <c r="F25" s="38">
        <f t="shared" si="2"/>
        <v>381.5</v>
      </c>
      <c r="G25" s="38">
        <f t="shared" si="3"/>
        <v>0.3815</v>
      </c>
      <c r="H25" s="38">
        <f t="shared" si="4"/>
        <v>3.815</v>
      </c>
      <c r="I25" s="38">
        <f t="shared" si="5"/>
        <v>3.815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494.96</v>
      </c>
      <c r="D26" s="38">
        <f t="shared" si="0"/>
        <v>4.9496</v>
      </c>
      <c r="E26" s="38">
        <f t="shared" si="1"/>
        <v>4.9496</v>
      </c>
      <c r="F26" s="38">
        <f t="shared" si="2"/>
        <v>4.9496</v>
      </c>
      <c r="G26" s="38">
        <f t="shared" si="3"/>
        <v>0.49496</v>
      </c>
      <c r="H26" s="38">
        <f t="shared" si="4"/>
        <v>0.49496</v>
      </c>
      <c r="I26" s="38">
        <f t="shared" si="5"/>
        <v>4.9496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0</v>
      </c>
      <c r="D29" s="38">
        <f t="shared" si="0"/>
        <v>0</v>
      </c>
      <c r="E29" s="38">
        <f t="shared" si="1"/>
        <v>0</v>
      </c>
      <c r="F29" s="38">
        <f t="shared" si="2"/>
        <v>0</v>
      </c>
      <c r="G29" s="38">
        <f t="shared" si="3"/>
        <v>0</v>
      </c>
      <c r="H29" s="38">
        <f t="shared" si="4"/>
        <v>0</v>
      </c>
      <c r="I29" s="38">
        <f t="shared" si="5"/>
        <v>0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36711.14</v>
      </c>
      <c r="D30" s="38">
        <f t="shared" si="0"/>
        <v>36.71114</v>
      </c>
      <c r="E30" s="38">
        <f t="shared" si="1"/>
        <v>367.1114</v>
      </c>
      <c r="F30" s="38">
        <f t="shared" si="2"/>
        <v>36.71114</v>
      </c>
      <c r="G30" s="38">
        <f t="shared" si="3"/>
        <v>367.1114</v>
      </c>
      <c r="H30" s="38">
        <f t="shared" si="4"/>
        <v>367.1114</v>
      </c>
      <c r="I30" s="38">
        <f t="shared" si="5"/>
        <v>367.1114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46.16</v>
      </c>
      <c r="D31" s="38">
        <f t="shared" si="0"/>
        <v>461.59999999999997</v>
      </c>
      <c r="E31" s="38">
        <f t="shared" si="1"/>
        <v>46.16</v>
      </c>
      <c r="F31" s="38">
        <f t="shared" si="2"/>
        <v>461.59999999999997</v>
      </c>
      <c r="G31" s="38">
        <f t="shared" si="3"/>
        <v>46.16</v>
      </c>
      <c r="H31" s="38">
        <f t="shared" si="4"/>
        <v>46.16</v>
      </c>
      <c r="I31" s="38">
        <f t="shared" si="5"/>
        <v>46.16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884.7607399999999</v>
      </c>
      <c r="E42" s="39">
        <f t="shared" si="6"/>
        <v>422.03599999999994</v>
      </c>
      <c r="F42" s="39">
        <f t="shared" si="6"/>
        <v>884.7607399999999</v>
      </c>
      <c r="G42" s="39">
        <f t="shared" si="6"/>
        <v>414.14786000000004</v>
      </c>
      <c r="H42" s="39">
        <f t="shared" si="6"/>
        <v>417.58136</v>
      </c>
      <c r="I42" s="39">
        <f t="shared" si="6"/>
        <v>422.03599999999994</v>
      </c>
    </row>
    <row r="44" spans="2:4" ht="12.75">
      <c r="B44" s="32" t="s">
        <v>176</v>
      </c>
      <c r="C44">
        <v>20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C37" sqref="C37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5.7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6.989415085106399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16</v>
      </c>
      <c r="E26" s="10">
        <f>IF(J26&lt;&gt;"ERROR",J26,K26)</f>
        <v>8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8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21</v>
      </c>
      <c r="E28">
        <f>C28*3</f>
        <v>63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71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41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71</v>
      </c>
    </row>
    <row r="36" ht="7.5" customHeight="1"/>
    <row r="37" spans="2:5" ht="15.75">
      <c r="B37" s="4" t="s">
        <v>47</v>
      </c>
      <c r="E37" s="20">
        <f>E22*E24*E35</f>
        <v>396998.77683404344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1">
      <selection activeCell="C36" sqref="C3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31</v>
      </c>
      <c r="E20">
        <f>IF(C20="&lt;10m",10,IF(C20="10 - 30m",5,IF(C20="&gt;30m",1)))</f>
        <v>10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7.619897221256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80</v>
      </c>
    </row>
    <row r="37" ht="7.5" customHeight="1"/>
    <row r="38" spans="2:5" ht="15.75">
      <c r="B38" s="4" t="s">
        <v>76</v>
      </c>
      <c r="E38" s="20">
        <f>E22*E24*E36</f>
        <v>487673.422160384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3">
      <selection activeCell="C26" sqref="C2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209</v>
      </c>
    </row>
    <row r="5" ht="3.75" customHeight="1">
      <c r="A5" s="19"/>
    </row>
    <row r="6" spans="1:2" ht="12.75">
      <c r="A6" s="19" t="s">
        <v>7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25.5">
      <c r="A14" s="12" t="s">
        <v>0</v>
      </c>
      <c r="B14" s="10" t="s">
        <v>52</v>
      </c>
      <c r="C14" s="6" t="s">
        <v>78</v>
      </c>
      <c r="E14" s="10">
        <f>IF(C14="Yes (dust blow observed, evidence of waste blown from a pile, reliable witness accounts)",300,IF(C14="No",0))</f>
        <v>300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600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0.08847607399999999</v>
      </c>
    </row>
    <row r="21" ht="7.5" customHeight="1"/>
    <row r="22" spans="1:5" ht="12.75">
      <c r="A22" s="3" t="s">
        <v>2</v>
      </c>
      <c r="B22" t="s">
        <v>80</v>
      </c>
      <c r="C22">
        <v>110</v>
      </c>
      <c r="E22">
        <f>IF(C22=0,0,IF(C22&lt;10,1,IF(C22&lt;30,10,IF(C22&lt;100,30,IF(C22&lt;300,100,IF(C22&lt;1000,300,IF(C22&lt;3000,1000,IF(C22&lt;10000,3000,10000))))))))</f>
        <v>100</v>
      </c>
    </row>
    <row r="23" ht="3.75" customHeight="1"/>
    <row r="24" spans="2:5" ht="12.75">
      <c r="B24" s="6" t="s">
        <v>96</v>
      </c>
      <c r="C24" s="10">
        <v>99</v>
      </c>
      <c r="D24" s="10"/>
      <c r="E24" s="10">
        <f>IF(C24&lt;100,20,IF(C24&lt;200,15,IF(C24&lt;300,10,5)))</f>
        <v>20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120</v>
      </c>
    </row>
    <row r="29" ht="7.5" customHeight="1"/>
    <row r="30" spans="2:5" ht="15.75">
      <c r="B30" s="4" t="s">
        <v>83</v>
      </c>
      <c r="E30" s="20">
        <f>E18*E20*E28</f>
        <v>6370.277327999999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22">
      <selection activeCell="C33" sqref="C33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209</v>
      </c>
    </row>
    <row r="5" ht="3.75" customHeight="1">
      <c r="A5" s="19"/>
    </row>
    <row r="6" spans="1:2" ht="12.75">
      <c r="A6" s="19" t="s">
        <v>7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25.5">
      <c r="B20" s="10" t="s">
        <v>133</v>
      </c>
      <c r="C20" s="6" t="s">
        <v>137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1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400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0.08847607399999999</v>
      </c>
    </row>
    <row r="26" ht="7.5" customHeight="1"/>
    <row r="27" spans="1:5" ht="12.75">
      <c r="A27" s="3" t="s">
        <v>2</v>
      </c>
      <c r="B27" t="s">
        <v>97</v>
      </c>
      <c r="C27">
        <v>362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173</v>
      </c>
      <c r="E31">
        <f>IF(C31="Predominantly working outside",200,IF(C31="Farmers",100,IF(C31="Predominantly working inside",50,IF(C31="No workers",0))))</f>
        <v>100</v>
      </c>
    </row>
    <row r="32" ht="3.75" customHeight="1"/>
    <row r="33" spans="2:5" ht="25.5">
      <c r="B33" s="6" t="s">
        <v>98</v>
      </c>
      <c r="C33" s="10" t="s">
        <v>106</v>
      </c>
      <c r="E33" s="10">
        <f>IF(C33="Highly attractive",100,IF(C33="Moderately attractive",50,IF(C33="Low attractiveness",25,IF(C33="Not attractive",0))))</f>
        <v>25</v>
      </c>
    </row>
    <row r="34" ht="3.75" customHeight="1"/>
    <row r="35" spans="2:5" ht="12.75">
      <c r="B35" s="3" t="s">
        <v>37</v>
      </c>
      <c r="E35" s="3">
        <f>E27+E29+E31+E33</f>
        <v>435</v>
      </c>
    </row>
    <row r="36" ht="7.5" customHeight="1"/>
    <row r="37" spans="2:5" ht="15.75">
      <c r="B37" s="4" t="s">
        <v>99</v>
      </c>
      <c r="E37" s="20">
        <f>E23*E25*E35</f>
        <v>15394.836876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21" sqref="B21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209</v>
      </c>
    </row>
    <row r="5" ht="3.75" customHeight="1">
      <c r="A5" s="19"/>
    </row>
    <row r="6" spans="1:2" ht="12.75">
      <c r="A6" s="19" t="s">
        <v>109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396998.77683404344</v>
      </c>
    </row>
    <row r="14" ht="7.5" customHeight="1"/>
    <row r="15" spans="2:3" ht="12.75">
      <c r="B15" t="s">
        <v>112</v>
      </c>
      <c r="C15" s="16">
        <f>'3. Surface Water'!E38</f>
        <v>487673.422160384</v>
      </c>
    </row>
    <row r="16" ht="7.5" customHeight="1"/>
    <row r="17" spans="2:3" ht="12.75">
      <c r="B17" t="s">
        <v>113</v>
      </c>
      <c r="C17" s="16">
        <f>'4. Air Pathway'!E30</f>
        <v>6370.277327999999</v>
      </c>
    </row>
    <row r="18" ht="7.5" customHeight="1"/>
    <row r="19" spans="2:3" ht="12.75">
      <c r="B19" t="s">
        <v>143</v>
      </c>
      <c r="C19" s="16">
        <f>'5. Direct Contact (waste pile)'!E37</f>
        <v>15394.836876</v>
      </c>
    </row>
    <row r="21" spans="2:3" ht="15.75">
      <c r="B21" s="4" t="s">
        <v>203</v>
      </c>
      <c r="C21" s="20">
        <f>(C13+C15+C17+C19)/100000</f>
        <v>9.064373131984276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2009-01-26T18:24:48Z</dcterms:modified>
  <cp:category/>
  <cp:version/>
  <cp:contentType/>
  <cp:contentStatus/>
</cp:coreProperties>
</file>