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165" windowWidth="15480" windowHeight="5250" tabRatio="989" activeTab="2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RiSC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Groundwater'!$A$1:$E$36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RiSCS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<sst xmlns="http://schemas.openxmlformats.org/spreadsheetml/2006/main" count="352" uniqueCount="209">
  <si>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</si>
  <si>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</si>
  <si>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</si>
  <si>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</si>
  <si>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</si>
  <si>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</si>
  <si>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</si>
  <si>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</si>
  <si>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</si>
  <si>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</si>
  <si>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</si>
  <si>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</si>
  <si>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</si>
  <si>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</si>
  <si>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</si>
  <si>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</si>
  <si>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</si>
  <si>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</si>
  <si>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</si>
  <si>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</si>
  <si>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</si>
  <si>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</si>
  <si>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</si>
  <si>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</si>
  <si>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</si>
  <si>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</si>
  <si>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</si>
  <si>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</si>
  <si>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</si>
  <si>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</si>
  <si>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</si>
  <si>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</si>
  <si>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</si>
  <si>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</si>
  <si>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</si>
  <si>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</si>
  <si>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</si>
  <si>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</si>
  <si>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</si>
  <si>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</si>
  <si>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</si>
  <si>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</si>
  <si>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</si>
  <si>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</si>
  <si>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</si>
  <si>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</si>
  <si>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</si>
  <si>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</si>
  <si>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</si>
  <si>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</si>
  <si>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</si>
  <si>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</si>
  <si>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</si>
  <si>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</si>
  <si>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</si>
  <si>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</si>
  <si>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</si>
  <si>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</si>
  <si>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</si>
  <si>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</si>
  <si>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</si>
  <si>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</si>
  <si>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</si>
  <si>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</si>
  <si>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</si>
  <si>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</si>
  <si>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</si>
  <si>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</si>
  <si>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</si>
  <si>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</si>
  <si>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</si>
  <si>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</si>
  <si>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</si>
  <si>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</si>
  <si>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</si>
  <si>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</si>
  <si>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</si>
  <si>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</si>
  <si>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</si>
  <si>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</si>
  <si>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</si>
  <si>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</si>
  <si>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</si>
  <si>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</si>
  <si>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</si>
  <si>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</si>
  <si>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</si>
  <si>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</si>
  <si>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</si>
  <si>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</si>
  <si>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</si>
  <si>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</si>
  <si>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</si>
  <si>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</si>
  <si>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</si>
  <si>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</si>
  <si>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</si>
  <si>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</si>
  <si>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</si>
  <si>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</si>
  <si>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</si>
  <si>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</si>
  <si>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</si>
  <si>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</si>
  <si>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</si>
  <si>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</si>
  <si>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</si>
  <si>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</si>
  <si>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</si>
  <si>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</si>
  <si>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</si>
  <si>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</si>
  <si>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</si>
  <si>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</si>
  <si>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</si>
  <si>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</si>
  <si>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</si>
  <si>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</si>
  <si>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</si>
  <si>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</si>
  <si>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</si>
  <si>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</si>
  <si>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</si>
  <si>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</si>
  <si>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</si>
  <si>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</si>
  <si>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</si>
  <si>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</si>
  <si>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</si>
  <si>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</si>
  <si>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</si>
  <si>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</si>
  <si>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</si>
  <si>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</si>
  <si>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</si>
  <si>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</si>
  <si>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</si>
  <si>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</si>
  <si>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</si>
  <si>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</si>
  <si>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</si>
  <si>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</si>
  <si>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</si>
  <si>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</si>
  <si>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</si>
  <si>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</si>
  <si>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</si>
  <si>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</si>
  <si>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</si>
  <si>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</si>
  <si>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</si>
  <si>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</si>
  <si>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</si>
  <si>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</si>
  <si>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</si>
  <si>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</si>
  <si>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</si>
  <si>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</si>
  <si>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</si>
  <si>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</si>
  <si>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</si>
  <si>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</si>
  <si>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</si>
  <si>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</si>
  <si>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</si>
  <si>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</si>
  <si>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</si>
  <si>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</si>
  <si>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</si>
  <si>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</si>
  <si>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</si>
  <si>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</si>
  <si>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</si>
  <si>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</si>
  <si>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</si>
  <si>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</si>
  <si>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</si>
  <si>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</si>
  <si>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</si>
  <si>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</si>
  <si>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</si>
  <si>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</si>
  <si>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</si>
  <si>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</si>
  <si>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</si>
  <si>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</si>
  <si>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</si>
  <si>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</si>
  <si>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</si>
  <si>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</si>
  <si>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</si>
  <si>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</si>
  <si>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</si>
  <si>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</si>
  <si>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</si>
  <si>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</si>
  <si>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</si>
  <si>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Ballyvergin</t>
  </si>
  <si>
    <t>BVG_SP01a</t>
  </si>
  <si>
    <t>11th Sept 2008</t>
  </si>
  <si>
    <t>Fionnuala Ni Mhairtin</t>
  </si>
  <si>
    <t>Human ingestion &amp; inhalation</t>
  </si>
  <si>
    <t>TOTAL HMS-SS SCORE</t>
  </si>
  <si>
    <t>HMS - HMS-SS Overall Score for Individual waste pile or discharge</t>
  </si>
  <si>
    <t>HMS - SS  Direct Contact Pathway (waste piles)</t>
  </si>
  <si>
    <t>HMS - SS Air Pathway</t>
  </si>
  <si>
    <t>HMS - SS Surface Water Pathway</t>
  </si>
  <si>
    <t>HMS - SS Groundwater Pathway</t>
  </si>
  <si>
    <t>HMS - SS Solid Mine Waste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</si>
</sst>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7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574218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9" t="s">
        <v>208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108</v>
      </c>
      <c r="B2" s="50"/>
      <c r="C2" s="50"/>
      <c r="D2" s="50"/>
      <c r="E2" s="50"/>
      <c r="F2" s="50"/>
      <c r="G2" s="50"/>
      <c r="H2" s="50"/>
      <c r="I2" s="50"/>
    </row>
    <row r="3" ht="3.75" customHeight="1"/>
    <row r="4" spans="1:11" ht="12.75">
      <c r="A4" s="19" t="s">
        <v>8</v>
      </c>
      <c r="B4" t="s">
        <v>197</v>
      </c>
      <c r="D4" s="3" t="s">
        <v>129</v>
      </c>
      <c r="I4" s="43"/>
      <c r="K4">
        <f>K17*(F42+I42)/10000+D44</f>
        <v>15.776423429</v>
      </c>
    </row>
    <row r="5" spans="1:9" ht="3.75" customHeight="1">
      <c r="A5" s="19"/>
      <c r="I5" s="44"/>
    </row>
    <row r="6" spans="1:11" ht="12.75">
      <c r="A6" s="19" t="s">
        <v>7</v>
      </c>
      <c r="B6" t="s">
        <v>198</v>
      </c>
      <c r="D6" s="3" t="s">
        <v>130</v>
      </c>
      <c r="I6" s="43"/>
      <c r="K6">
        <f>(K17*(F42+G42+I42)+IF(B14="YES",K17*142,0))/10000+D44</f>
        <v>16.853125489</v>
      </c>
    </row>
    <row r="7" spans="1:9" ht="3.75" customHeight="1">
      <c r="A7" s="19"/>
      <c r="I7" s="44"/>
    </row>
    <row r="8" spans="1:11" ht="12.75">
      <c r="A8" s="19" t="s">
        <v>9</v>
      </c>
      <c r="B8" t="s">
        <v>199</v>
      </c>
      <c r="D8" s="3" t="s">
        <v>131</v>
      </c>
      <c r="I8" s="43"/>
      <c r="K8">
        <f>IF(G20="","ERROR",(I20*D42)/10000)</f>
        <v>0.9804870893</v>
      </c>
    </row>
    <row r="9" spans="1:9" ht="3.75" customHeight="1">
      <c r="A9" s="19"/>
      <c r="I9" s="44"/>
    </row>
    <row r="10" spans="1:11" ht="12.75">
      <c r="A10" s="19" t="s">
        <v>10</v>
      </c>
      <c r="B10" t="s">
        <v>200</v>
      </c>
      <c r="D10" s="3" t="s">
        <v>132</v>
      </c>
      <c r="I10" s="43"/>
      <c r="K10">
        <f>IF(G20="","ERROR",(I20*D42)/10000)</f>
        <v>0.9804870893</v>
      </c>
    </row>
    <row r="11" ht="3.75" customHeight="1">
      <c r="I11" s="44"/>
    </row>
    <row r="12" spans="1:11" ht="12.75">
      <c r="A12" s="19" t="s">
        <v>115</v>
      </c>
      <c r="B12" s="46" t="s">
        <v>117</v>
      </c>
      <c r="D12" s="3" t="s">
        <v>168</v>
      </c>
      <c r="I12" s="43"/>
      <c r="K12">
        <f>(K4+K6+K8+K10)</f>
        <v>34.590523096599995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836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1671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8" t="s">
        <v>122</v>
      </c>
      <c r="E22" s="48"/>
      <c r="F22" s="48" t="s">
        <v>123</v>
      </c>
      <c r="G22" s="48"/>
      <c r="H22" s="48"/>
      <c r="I22" s="48"/>
      <c r="J22" s="35"/>
      <c r="K22" s="48" t="s">
        <v>122</v>
      </c>
      <c r="L22" s="48"/>
      <c r="M22" s="48" t="s">
        <v>123</v>
      </c>
      <c r="N22" s="48"/>
      <c r="O22" s="48"/>
      <c r="P22" s="48"/>
      <c r="Q22" s="35"/>
    </row>
    <row r="23" spans="1:16" ht="38.25">
      <c r="A23" s="3" t="s">
        <v>121</v>
      </c>
      <c r="C23" s="34"/>
      <c r="D23" s="36" t="s">
        <v>201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201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419.85</v>
      </c>
      <c r="D25" s="38">
        <f t="shared" si="0"/>
        <v>4198.5</v>
      </c>
      <c r="E25" s="38">
        <f t="shared" si="1"/>
        <v>41.98500000000001</v>
      </c>
      <c r="F25" s="38">
        <f t="shared" si="2"/>
        <v>4198.5</v>
      </c>
      <c r="G25" s="38">
        <f t="shared" si="3"/>
        <v>4.1985</v>
      </c>
      <c r="H25" s="38">
        <f t="shared" si="4"/>
        <v>41.98500000000001</v>
      </c>
      <c r="I25" s="38">
        <f t="shared" si="5"/>
        <v>41.98500000000001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0</v>
      </c>
      <c r="D26" s="38">
        <f t="shared" si="0"/>
        <v>0</v>
      </c>
      <c r="E26" s="38">
        <f t="shared" si="1"/>
        <v>0</v>
      </c>
      <c r="F26" s="38">
        <f t="shared" si="2"/>
        <v>0</v>
      </c>
      <c r="G26" s="38">
        <f t="shared" si="3"/>
        <v>0</v>
      </c>
      <c r="H26" s="38">
        <f t="shared" si="4"/>
        <v>0</v>
      </c>
      <c r="I26" s="38">
        <f t="shared" si="5"/>
        <v>0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1210.64</v>
      </c>
      <c r="D29" s="38">
        <f t="shared" si="0"/>
        <v>0</v>
      </c>
      <c r="E29" s="38">
        <f t="shared" si="1"/>
        <v>121.06400000000002</v>
      </c>
      <c r="F29" s="38">
        <f t="shared" si="2"/>
        <v>0</v>
      </c>
      <c r="G29" s="38">
        <f t="shared" si="3"/>
        <v>1210.64</v>
      </c>
      <c r="H29" s="38">
        <f t="shared" si="4"/>
        <v>1210.64</v>
      </c>
      <c r="I29" s="38">
        <f t="shared" si="5"/>
        <v>121.06400000000002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17052.13</v>
      </c>
      <c r="D30" s="38">
        <f t="shared" si="0"/>
        <v>17.052130000000002</v>
      </c>
      <c r="E30" s="38">
        <f t="shared" si="1"/>
        <v>170.52130000000002</v>
      </c>
      <c r="F30" s="38">
        <f t="shared" si="2"/>
        <v>17.052130000000002</v>
      </c>
      <c r="G30" s="38">
        <f t="shared" si="3"/>
        <v>170.52130000000002</v>
      </c>
      <c r="H30" s="38">
        <f t="shared" si="4"/>
        <v>170.52130000000002</v>
      </c>
      <c r="I30" s="38">
        <f t="shared" si="5"/>
        <v>170.52130000000002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9380.23</v>
      </c>
      <c r="D31" s="38">
        <f t="shared" si="0"/>
        <v>93802.29999999999</v>
      </c>
      <c r="E31" s="38">
        <f t="shared" si="1"/>
        <v>9380.23</v>
      </c>
      <c r="F31" s="38">
        <f t="shared" si="2"/>
        <v>93802.29999999999</v>
      </c>
      <c r="G31" s="38">
        <f t="shared" si="3"/>
        <v>9380.23</v>
      </c>
      <c r="H31" s="38">
        <f t="shared" si="4"/>
        <v>9380.23</v>
      </c>
      <c r="I31" s="38">
        <f t="shared" si="5"/>
        <v>9380.23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294.26</v>
      </c>
      <c r="D32" s="38">
        <f t="shared" si="0"/>
        <v>29.426000000000002</v>
      </c>
      <c r="E32" s="38">
        <f t="shared" si="1"/>
        <v>0.29426</v>
      </c>
      <c r="F32" s="38">
        <f t="shared" si="2"/>
        <v>29.426000000000002</v>
      </c>
      <c r="G32" s="38">
        <f t="shared" si="3"/>
        <v>0</v>
      </c>
      <c r="H32" s="38">
        <f t="shared" si="4"/>
        <v>0</v>
      </c>
      <c r="I32" s="38">
        <f t="shared" si="5"/>
        <v>0.29426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143.08</v>
      </c>
      <c r="D40" s="38">
        <f t="shared" si="0"/>
        <v>1.4308</v>
      </c>
      <c r="E40" s="38">
        <f t="shared" si="1"/>
        <v>1.4308</v>
      </c>
      <c r="F40" s="38">
        <f t="shared" si="2"/>
        <v>1.4308</v>
      </c>
      <c r="G40" s="38">
        <f t="shared" si="3"/>
        <v>1.4308</v>
      </c>
      <c r="H40" s="38">
        <f t="shared" si="4"/>
        <v>14.308000000000002</v>
      </c>
      <c r="I40" s="38">
        <f t="shared" si="5"/>
        <v>1.4308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98048.70893</v>
      </c>
      <c r="E42" s="39">
        <f t="shared" si="6"/>
        <v>9715.52536</v>
      </c>
      <c r="F42" s="39">
        <f t="shared" si="6"/>
        <v>98048.70893</v>
      </c>
      <c r="G42" s="39">
        <f t="shared" si="6"/>
        <v>10767.0206</v>
      </c>
      <c r="H42" s="39">
        <f t="shared" si="6"/>
        <v>10817.6843</v>
      </c>
      <c r="I42" s="39">
        <f t="shared" si="6"/>
        <v>9715.52536</v>
      </c>
    </row>
    <row r="44" spans="2:4" ht="12.75">
      <c r="B44" s="32" t="s">
        <v>176</v>
      </c>
      <c r="C44">
        <v>18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C16" sqref="C1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207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198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5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700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15.776423429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15</v>
      </c>
      <c r="E28">
        <f>C28*3</f>
        <v>45</v>
      </c>
    </row>
    <row r="29" spans="1:3" ht="3.75" customHeight="1">
      <c r="A29" s="3"/>
      <c r="C29" s="10"/>
    </row>
    <row r="30" spans="1:5" ht="12.75">
      <c r="A30" s="3"/>
      <c r="B30" s="14" t="s">
        <v>36</v>
      </c>
      <c r="E30">
        <f>E26+E28</f>
        <v>50</v>
      </c>
    </row>
    <row r="31" spans="1:2" ht="3.75" customHeight="1" thickBot="1">
      <c r="A31" s="3"/>
      <c r="B31" s="14"/>
    </row>
    <row r="32" spans="1:5" ht="13.5" thickBot="1">
      <c r="A32" s="3"/>
      <c r="B32" s="8" t="s">
        <v>38</v>
      </c>
      <c r="C32" s="1" t="s">
        <v>41</v>
      </c>
      <c r="E32">
        <f>IF(C32="Extreme (rock near surface or karst)",1,IF(C32="Extreme",1,IF(C32="High",0.8,IF(C32="High to low",0.5,IF(C32="Moderate",0.4,IF(C32="Low",0.25,IF(C32="no data",0.5)))))))</f>
        <v>1</v>
      </c>
    </row>
    <row r="33" ht="3.75" customHeight="1"/>
    <row r="34" spans="2:5" ht="12.75">
      <c r="B34" s="3" t="s">
        <v>37</v>
      </c>
      <c r="E34" s="3">
        <f>INT(E30*E32+0.5)</f>
        <v>50</v>
      </c>
    </row>
    <row r="35" ht="7.5" customHeight="1"/>
    <row r="36" spans="2:5" ht="15.75">
      <c r="B36" s="4" t="s">
        <v>47</v>
      </c>
      <c r="E36" s="20">
        <f>E22*E24*E34</f>
        <v>552174.8200150001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2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C9" sqref="C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206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198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7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16.853125489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90</v>
      </c>
    </row>
    <row r="37" ht="7.5" customHeight="1"/>
    <row r="38" spans="2:5" ht="15.75">
      <c r="B38" s="4" t="s">
        <v>76</v>
      </c>
      <c r="E38" s="20">
        <f>E22*E24*E36</f>
        <v>910068.776406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205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198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163</v>
      </c>
      <c r="E16">
        <f>IF(C16="High dust potential (&lt;50% cover or screening)",300,IF(C16="Moderate dust potential (50-75% cover)",200,IF(C16="Low dust potential (75-95% cover)",100,IF(C16="No dust potential (&gt;95% cover)",10))))</f>
        <v>100</v>
      </c>
    </row>
    <row r="17" ht="3.75" customHeight="1"/>
    <row r="18" spans="2:5" ht="12.75">
      <c r="B18" s="3" t="s">
        <v>4</v>
      </c>
      <c r="E18" s="3">
        <f>E14+E16</f>
        <v>100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0.9804870893</v>
      </c>
    </row>
    <row r="21" ht="7.5" customHeight="1"/>
    <row r="22" spans="1:5" ht="12.75">
      <c r="A22" s="3" t="s">
        <v>2</v>
      </c>
      <c r="B22" t="s">
        <v>80</v>
      </c>
      <c r="C22">
        <v>56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284</v>
      </c>
      <c r="D24" s="10"/>
      <c r="E24" s="10">
        <f>IF(C24&lt;100,20,IF(C24&lt;200,15,IF(C24&lt;300,10,5)))</f>
        <v>10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60</v>
      </c>
    </row>
    <row r="29" ht="7.5" customHeight="1"/>
    <row r="30" spans="2:5" ht="15.75">
      <c r="B30" s="4" t="s">
        <v>83</v>
      </c>
      <c r="E30" s="20">
        <f>E18*E20*E28</f>
        <v>5882.922535799999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9">
      <selection activeCell="C10" sqref="C1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204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198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25.5">
      <c r="B20" s="10" t="s">
        <v>133</v>
      </c>
      <c r="C20" s="6" t="s">
        <v>137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1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400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0.9804870893</v>
      </c>
    </row>
    <row r="26" ht="7.5" customHeight="1"/>
    <row r="27" spans="1:5" ht="12.75">
      <c r="A27" s="3" t="s">
        <v>2</v>
      </c>
      <c r="B27" t="s">
        <v>97</v>
      </c>
      <c r="C27">
        <v>240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173</v>
      </c>
      <c r="E31">
        <f>IF(C31="Predominantly working outside",200,IF(C31="Farmers",100,IF(C31="Predominantly working inside",50,IF(C31="No workers",0))))</f>
        <v>100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235</v>
      </c>
    </row>
    <row r="36" ht="7.5" customHeight="1"/>
    <row r="37" spans="2:5" ht="15.75">
      <c r="B37" s="4" t="s">
        <v>99</v>
      </c>
      <c r="E37" s="20">
        <f>E23*E25*E35</f>
        <v>92165.7863942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A1" sqref="A1:C1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9" t="s">
        <v>203</v>
      </c>
      <c r="B1" s="49"/>
      <c r="C1" s="49"/>
      <c r="D1" s="17"/>
      <c r="E1" s="17"/>
    </row>
    <row r="2" spans="1:5" ht="15.75">
      <c r="A2" s="50" t="s">
        <v>108</v>
      </c>
      <c r="B2" s="50"/>
      <c r="C2" s="50"/>
      <c r="D2" s="18"/>
      <c r="E2" s="18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109</v>
      </c>
      <c r="B6" t="s">
        <v>198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Groundwater'!E36</f>
        <v>552174.8200150001</v>
      </c>
    </row>
    <row r="14" ht="7.5" customHeight="1"/>
    <row r="15" spans="2:3" ht="12.75">
      <c r="B15" t="s">
        <v>112</v>
      </c>
      <c r="C15" s="16">
        <f>'3. Surface Water'!E38</f>
        <v>910068.776406</v>
      </c>
    </row>
    <row r="16" ht="7.5" customHeight="1"/>
    <row r="17" spans="2:3" ht="12.75">
      <c r="B17" t="s">
        <v>113</v>
      </c>
      <c r="C17" s="16">
        <f>'4. Air Pathway'!E30</f>
        <v>5882.922535799999</v>
      </c>
    </row>
    <row r="18" ht="7.5" customHeight="1"/>
    <row r="19" spans="2:3" ht="12.75">
      <c r="B19" t="s">
        <v>143</v>
      </c>
      <c r="C19" s="16">
        <f>'5. Direct Contact (waste pile)'!E37</f>
        <v>92165.7863942</v>
      </c>
    </row>
    <row r="21" spans="2:3" ht="15.75">
      <c r="B21" s="4" t="s">
        <v>202</v>
      </c>
      <c r="C21" s="20">
        <f>(C13+C15+C17+C19)/100000</f>
        <v>15.60292305351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2009-01-23T12:50:34Z</dcterms:modified>
  <cp:category/>
  <cp:version/>
  <cp:contentType/>
  <cp:contentStatus/>
</cp:coreProperties>
</file>