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915" windowWidth="15120" windowHeight="4500" tabRatio="989" activeTab="4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<sst xmlns="http://schemas.openxmlformats.org/spreadsheetml/2006/main" count="352" uniqueCount="209">
  <si>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</si>
  <si>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</si>
  <si>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</si>
  <si>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</si>
  <si>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</si>
  <si>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</si>
  <si>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</si>
  <si>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</si>
  <si>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</si>
  <si>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</si>
  <si>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</si>
  <si>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</si>
  <si>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</si>
  <si>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</si>
  <si>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</si>
  <si>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</si>
  <si>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</si>
  <si>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</si>
  <si>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</si>
  <si>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</si>
  <si>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</si>
  <si>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</si>
  <si>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</si>
  <si>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</si>
  <si>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</si>
  <si>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</si>
  <si>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</si>
  <si>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</si>
  <si>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</si>
  <si>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</si>
  <si>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</si>
  <si>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</si>
  <si>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</si>
  <si>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</si>
  <si>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</si>
  <si>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</si>
  <si>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</si>
  <si>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</si>
  <si>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</si>
  <si>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</si>
  <si>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</si>
  <si>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</si>
  <si>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</si>
  <si>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</si>
  <si>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</si>
  <si>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</si>
  <si>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</si>
  <si>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</si>
  <si>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</si>
  <si>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</si>
  <si>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</si>
  <si>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</si>
  <si>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</si>
  <si>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</si>
  <si>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</si>
  <si>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</si>
  <si>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</si>
  <si>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</si>
  <si>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</si>
  <si>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</si>
  <si>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</si>
  <si>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</si>
  <si>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</si>
  <si>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</si>
  <si>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</si>
  <si>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</si>
  <si>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</si>
  <si>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</si>
  <si>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</si>
  <si>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</si>
  <si>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</si>
  <si>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</si>
  <si>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</si>
  <si>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</si>
  <si>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</si>
  <si>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</si>
  <si>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</si>
  <si>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</si>
  <si>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</si>
  <si>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</si>
  <si>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</si>
  <si>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</si>
  <si>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</si>
  <si>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</si>
  <si>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</si>
  <si>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</si>
  <si>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</si>
  <si>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</si>
  <si>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</si>
  <si>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</si>
  <si>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</si>
  <si>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</si>
  <si>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</si>
  <si>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</si>
  <si>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</si>
  <si>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</si>
  <si>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</si>
  <si>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</si>
  <si>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</si>
  <si>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</si>
  <si>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</si>
  <si>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</si>
  <si>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</si>
  <si>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</si>
  <si>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</si>
  <si>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</si>
  <si>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</si>
  <si>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</si>
  <si>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</si>
  <si>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</si>
  <si>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</si>
  <si>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</si>
  <si>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</si>
  <si>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</si>
  <si>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</si>
  <si>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</si>
  <si>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</si>
  <si>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</si>
  <si>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</si>
  <si>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</si>
  <si>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</si>
  <si>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</si>
  <si>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</si>
  <si>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</si>
  <si>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</si>
  <si>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</si>
  <si>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</si>
  <si>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</si>
  <si>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</si>
  <si>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</si>
  <si>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</si>
  <si>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</si>
  <si>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</si>
  <si>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</si>
  <si>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</si>
  <si>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</si>
  <si>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</si>
  <si>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</si>
  <si>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</si>
  <si>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</si>
  <si>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</si>
  <si>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</si>
  <si>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</si>
  <si>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</si>
  <si>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</si>
  <si>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Bunmahon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</si>
  <si>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</si>
  <si>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</si>
  <si>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</si>
  <si>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</si>
  <si>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</si>
  <si>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</si>
  <si>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</si>
  <si>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</si>
  <si>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</si>
  <si>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</si>
  <si>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</si>
  <si>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</si>
  <si>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</si>
  <si>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</si>
  <si>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</si>
  <si>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</si>
  <si>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</si>
  <si>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</si>
  <si>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</si>
  <si>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</si>
  <si>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</si>
  <si>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</si>
  <si>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</si>
  <si>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</si>
  <si>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</si>
  <si>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</si>
  <si>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</si>
  <si>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</si>
  <si>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</si>
  <si>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</si>
  <si>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</si>
  <si>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</si>
  <si>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</si>
  <si>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</si>
  <si>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</si>
  <si>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</si>
  <si>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</si>
  <si>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</si>
  <si>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</si>
  <si>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</si>
  <si>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</si>
  <si>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</si>
  <si>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</si>
  <si>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</si>
  <si>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</si>
  <si>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</si>
  <si>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</si>
  <si>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</si>
  <si>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</si>
  <si>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</si>
  <si>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</si>
  <si>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</si>
  <si>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</si>
  <si>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</si>
  <si>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</si>
  <si>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</si>
  <si>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</si>
  <si>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</si>
  <si>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</si>
  <si>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</si>
  <si>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15th Sept 2008</t>
  </si>
  <si>
    <t>Fionnuala Ni Mhairtin</t>
  </si>
  <si>
    <t>BUN_PROC02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</si>
</sst>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B1">
      <selection activeCell="I7" sqref="I7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199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145</v>
      </c>
      <c r="D4" s="3" t="s">
        <v>129</v>
      </c>
      <c r="K4">
        <f>K17*(F42+I42)/10000+D44</f>
        <v>5.747681955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5.951693047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0.0065604792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0.0065604792</v>
      </c>
    </row>
    <row r="11" ht="3.75" customHeight="1"/>
    <row r="12" spans="1:11" ht="12.75">
      <c r="A12" s="19" t="s">
        <v>115</v>
      </c>
      <c r="B12" s="44" t="s">
        <v>117</v>
      </c>
      <c r="D12" s="3" t="s">
        <v>169</v>
      </c>
      <c r="K12">
        <f>(K4+K6+K8+K10)</f>
        <v>11.712495960399998</v>
      </c>
    </row>
    <row r="13" spans="1:4" ht="3.75" customHeight="1">
      <c r="A13" s="19"/>
      <c r="D13" s="3"/>
    </row>
    <row r="14" spans="1:4" ht="25.5">
      <c r="A14" s="41" t="s">
        <v>170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352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704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198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198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146</v>
      </c>
      <c r="B24" s="32" t="s">
        <v>179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147</v>
      </c>
      <c r="B25" s="32" t="s">
        <v>180</v>
      </c>
      <c r="C25" s="40">
        <v>455.77</v>
      </c>
      <c r="D25" s="38">
        <f t="shared" si="0"/>
        <v>4557.7</v>
      </c>
      <c r="E25" s="38">
        <f t="shared" si="1"/>
        <v>45.577</v>
      </c>
      <c r="F25" s="38">
        <f t="shared" si="2"/>
        <v>4557.7</v>
      </c>
      <c r="G25" s="38">
        <f t="shared" si="3"/>
        <v>4.5577</v>
      </c>
      <c r="H25" s="38">
        <f t="shared" si="4"/>
        <v>45.577</v>
      </c>
      <c r="I25" s="38">
        <f t="shared" si="5"/>
        <v>45.577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148</v>
      </c>
      <c r="B26" s="32" t="s">
        <v>181</v>
      </c>
      <c r="C26" s="40">
        <v>603.22</v>
      </c>
      <c r="D26" s="38">
        <f t="shared" si="0"/>
        <v>6.0322000000000005</v>
      </c>
      <c r="E26" s="38">
        <f t="shared" si="1"/>
        <v>6.0322000000000005</v>
      </c>
      <c r="F26" s="38">
        <f t="shared" si="2"/>
        <v>6.0322000000000005</v>
      </c>
      <c r="G26" s="38">
        <f t="shared" si="3"/>
        <v>0.6032200000000001</v>
      </c>
      <c r="H26" s="38">
        <f t="shared" si="4"/>
        <v>0.6032200000000001</v>
      </c>
      <c r="I26" s="38">
        <f t="shared" si="5"/>
        <v>6.0322000000000005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149</v>
      </c>
      <c r="B27" s="32" t="s">
        <v>182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150</v>
      </c>
      <c r="B28" s="32" t="s">
        <v>183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196</v>
      </c>
      <c r="B29" s="32" t="s">
        <v>197</v>
      </c>
      <c r="C29" s="40">
        <v>1300.6</v>
      </c>
      <c r="D29" s="38">
        <f t="shared" si="0"/>
        <v>0</v>
      </c>
      <c r="E29" s="38">
        <f t="shared" si="1"/>
        <v>130.06</v>
      </c>
      <c r="F29" s="38">
        <f t="shared" si="2"/>
        <v>0</v>
      </c>
      <c r="G29" s="38">
        <f t="shared" si="3"/>
        <v>1300.6</v>
      </c>
      <c r="H29" s="38">
        <f t="shared" si="4"/>
        <v>1300.6</v>
      </c>
      <c r="I29" s="38">
        <f t="shared" si="5"/>
        <v>130.06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151</v>
      </c>
      <c r="B30" s="32" t="s">
        <v>184</v>
      </c>
      <c r="C30" s="40">
        <v>54332</v>
      </c>
      <c r="D30" s="38">
        <f t="shared" si="0"/>
        <v>54.332</v>
      </c>
      <c r="E30" s="38">
        <f t="shared" si="1"/>
        <v>543.32</v>
      </c>
      <c r="F30" s="38">
        <f t="shared" si="2"/>
        <v>54.332</v>
      </c>
      <c r="G30" s="38">
        <f t="shared" si="3"/>
        <v>543.32</v>
      </c>
      <c r="H30" s="38">
        <f t="shared" si="4"/>
        <v>543.32</v>
      </c>
      <c r="I30" s="38">
        <f t="shared" si="5"/>
        <v>543.32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152</v>
      </c>
      <c r="B31" s="32" t="s">
        <v>185</v>
      </c>
      <c r="C31" s="40">
        <v>191.03</v>
      </c>
      <c r="D31" s="38">
        <f t="shared" si="0"/>
        <v>1910.3</v>
      </c>
      <c r="E31" s="38">
        <f t="shared" si="1"/>
        <v>191.03</v>
      </c>
      <c r="F31" s="38">
        <f t="shared" si="2"/>
        <v>1910.3</v>
      </c>
      <c r="G31" s="38">
        <f t="shared" si="3"/>
        <v>191.03</v>
      </c>
      <c r="H31" s="38">
        <f t="shared" si="4"/>
        <v>191.03</v>
      </c>
      <c r="I31" s="38">
        <f t="shared" si="5"/>
        <v>191.03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153</v>
      </c>
      <c r="B32" s="32" t="s">
        <v>186</v>
      </c>
      <c r="C32" s="40">
        <v>321.15</v>
      </c>
      <c r="D32" s="38">
        <f t="shared" si="0"/>
        <v>32.115</v>
      </c>
      <c r="E32" s="38">
        <f t="shared" si="1"/>
        <v>0.32115</v>
      </c>
      <c r="F32" s="38">
        <f t="shared" si="2"/>
        <v>32.115</v>
      </c>
      <c r="G32" s="38">
        <f t="shared" si="3"/>
        <v>0</v>
      </c>
      <c r="H32" s="38">
        <f t="shared" si="4"/>
        <v>0</v>
      </c>
      <c r="I32" s="38">
        <f t="shared" si="5"/>
        <v>0.32115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154</v>
      </c>
      <c r="B33" s="32" t="s">
        <v>187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155</v>
      </c>
      <c r="B34" s="32" t="s">
        <v>188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156</v>
      </c>
      <c r="B35" s="32" t="s">
        <v>189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157</v>
      </c>
      <c r="B36" s="32" t="s">
        <v>190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158</v>
      </c>
      <c r="B37" s="32" t="s">
        <v>191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159</v>
      </c>
      <c r="B38" s="32" t="s">
        <v>192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160</v>
      </c>
      <c r="B39" s="32" t="s">
        <v>193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161</v>
      </c>
      <c r="B40" s="32" t="s">
        <v>194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6560.4792</v>
      </c>
      <c r="E42" s="39">
        <f t="shared" si="6"/>
        <v>916.34035</v>
      </c>
      <c r="F42" s="39">
        <f t="shared" si="6"/>
        <v>6560.4792</v>
      </c>
      <c r="G42" s="39">
        <f t="shared" si="6"/>
        <v>2040.1109199999999</v>
      </c>
      <c r="H42" s="39">
        <f t="shared" si="6"/>
        <v>2081.13022</v>
      </c>
      <c r="I42" s="39">
        <f t="shared" si="6"/>
        <v>916.34035</v>
      </c>
    </row>
    <row r="44" spans="2:4" ht="12.75">
      <c r="B44" s="32" t="s">
        <v>177</v>
      </c>
      <c r="C44">
        <v>16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B14" sqref="B1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145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50</v>
      </c>
      <c r="E14">
        <f>IF(C14="Yes",200,0)</f>
        <v>0</v>
      </c>
    </row>
    <row r="15" ht="3.75" customHeight="1" thickBot="1">
      <c r="C15" s="2"/>
    </row>
    <row r="16" spans="2:5" ht="26.25" thickBot="1">
      <c r="B16" s="6" t="s">
        <v>162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2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400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5.747681955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15</v>
      </c>
      <c r="E26" s="10">
        <f>IF(J26&lt;&gt;"ERROR",J26,K26)</f>
        <v>10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10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14</v>
      </c>
      <c r="E28">
        <f>C28*3</f>
        <v>42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52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52</v>
      </c>
    </row>
    <row r="36" ht="7.5" customHeight="1"/>
    <row r="37" spans="2:5" ht="15.75">
      <c r="B37" s="4" t="s">
        <v>47</v>
      </c>
      <c r="E37" s="20">
        <f>E22*E24*E35</f>
        <v>119551.784664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B10" sqref="B1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145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162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31</v>
      </c>
      <c r="E20">
        <f>IF(C20="&lt;10m",10,IF(C20="10 - 30m",5,IF(C20="&gt;30m",1)))</f>
        <v>10</v>
      </c>
    </row>
    <row r="21" ht="3.75" customHeight="1"/>
    <row r="22" spans="2:5" ht="12.75">
      <c r="B22" s="3" t="s">
        <v>4</v>
      </c>
      <c r="E22" s="3">
        <f>E14+E16+(E19*E20)</f>
        <v>600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5.951693047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171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80</v>
      </c>
    </row>
    <row r="37" ht="7.5" customHeight="1"/>
    <row r="38" spans="2:5" ht="15.75">
      <c r="B38" s="4" t="s">
        <v>76</v>
      </c>
      <c r="E38" s="20">
        <f>E22*E24*E36</f>
        <v>285681.26625600003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3">
      <selection activeCell="C26" sqref="C2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145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163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0.0065604792</v>
      </c>
    </row>
    <row r="21" ht="7.5" customHeight="1"/>
    <row r="22" spans="1:5" ht="12.75">
      <c r="A22" s="3" t="s">
        <v>2</v>
      </c>
      <c r="B22" t="s">
        <v>80</v>
      </c>
      <c r="C22">
        <v>83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99</v>
      </c>
      <c r="D24" s="10"/>
      <c r="E24" s="10">
        <f>IF(C24&lt;100,20,IF(C24&lt;200,15,IF(C24&lt;300,10,5)))</f>
        <v>20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70</v>
      </c>
    </row>
    <row r="29" ht="7.5" customHeight="1"/>
    <row r="30" spans="2:5" ht="15.75">
      <c r="B30" s="4" t="s">
        <v>83</v>
      </c>
      <c r="E30" s="20">
        <f>E18*E20*E28</f>
        <v>91.8467088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 topLeftCell="A1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203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145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340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0.0065604792</v>
      </c>
    </row>
    <row r="26" ht="7.5" customHeight="1"/>
    <row r="27" spans="1:5" ht="12.75">
      <c r="A27" s="3" t="s">
        <v>2</v>
      </c>
      <c r="B27" t="s">
        <v>97</v>
      </c>
      <c r="C27">
        <v>289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106</v>
      </c>
      <c r="E33" s="10">
        <f>IF(C33="Highly attractive",100,IF(C33="Moderately attractive",50,IF(C33="Low attractiveness",25,IF(C33="Not attractive",0))))</f>
        <v>25</v>
      </c>
    </row>
    <row r="34" ht="3.75" customHeight="1"/>
    <row r="35" spans="2:5" ht="12.75">
      <c r="B35" s="3" t="s">
        <v>37</v>
      </c>
      <c r="E35" s="3">
        <f>E27+E29+E31+E33</f>
        <v>135</v>
      </c>
    </row>
    <row r="36" ht="7.5" customHeight="1"/>
    <row r="37" spans="2:5" ht="15.75">
      <c r="B37" s="4" t="s">
        <v>99</v>
      </c>
      <c r="E37" s="20">
        <f>E23*E25*E35</f>
        <v>301.12599528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205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145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119551.784664</v>
      </c>
    </row>
    <row r="14" ht="7.5" customHeight="1"/>
    <row r="15" spans="2:3" ht="12.75">
      <c r="B15" t="s">
        <v>112</v>
      </c>
      <c r="C15" s="16">
        <f>'3. Surface Water'!E38</f>
        <v>285681.26625600003</v>
      </c>
    </row>
    <row r="16" ht="7.5" customHeight="1"/>
    <row r="17" spans="2:3" ht="12.75">
      <c r="B17" t="s">
        <v>113</v>
      </c>
      <c r="C17" s="16">
        <f>'4. Air Pathway'!E30</f>
        <v>91.8467088</v>
      </c>
    </row>
    <row r="18" ht="7.5" customHeight="1"/>
    <row r="19" spans="2:3" ht="12.75">
      <c r="B19" t="s">
        <v>143</v>
      </c>
      <c r="C19" s="16">
        <f>'5. Direct Contact (waste pile)'!E37</f>
        <v>301.12599528</v>
      </c>
    </row>
    <row r="21" spans="2:3" ht="15.75">
      <c r="B21" s="4" t="s">
        <v>204</v>
      </c>
      <c r="C21" s="20">
        <f>(C13+C15+C17+C19)/100000</f>
        <v>4.0562602362408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175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173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163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164</v>
      </c>
      <c r="E10" s="6"/>
      <c r="F10" s="6"/>
    </row>
    <row r="11" spans="2:6" ht="38.25">
      <c r="B11" s="6" t="s">
        <v>26</v>
      </c>
      <c r="C11" s="6"/>
      <c r="D11" s="6" t="s">
        <v>165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166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167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168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172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195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176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174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178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174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2009-01-23T09:40:13Z</dcterms:modified>
  <cp:category/>
  <cp:version/>
  <cp:contentType/>
  <cp:contentStatus/>
</cp:coreProperties>
</file>