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795" windowWidth="15300" windowHeight="453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<sst xmlns="http://schemas.openxmlformats.org/spreadsheetml/2006/main" count="352" uniqueCount="209">
  <si>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</si>
  <si>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</si>
  <si>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</si>
  <si>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</si>
  <si>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</si>
  <si>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</si>
  <si>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</si>
  <si>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</si>
  <si>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</si>
  <si>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</si>
  <si>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</si>
  <si>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</si>
  <si>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</si>
  <si>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</si>
  <si>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</si>
  <si>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</si>
  <si>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</si>
  <si>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</si>
  <si>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</si>
  <si>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</si>
  <si>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</si>
  <si>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</si>
  <si>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</si>
  <si>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</si>
  <si>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</si>
  <si>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</si>
  <si>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</si>
  <si>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</si>
  <si>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</si>
  <si>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</si>
  <si>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</si>
  <si>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</si>
  <si>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</si>
  <si>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</si>
  <si>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</si>
  <si>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</si>
  <si>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</si>
  <si>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</si>
  <si>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</si>
  <si>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</si>
  <si>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</si>
  <si>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</si>
  <si>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</si>
  <si>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</si>
  <si>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</si>
  <si>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</si>
  <si>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</si>
  <si>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</si>
  <si>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</si>
  <si>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</si>
  <si>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</si>
  <si>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</si>
  <si>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</si>
  <si>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</si>
  <si>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</si>
  <si>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</si>
  <si>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</si>
  <si>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</si>
  <si>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</si>
  <si>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</si>
  <si>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</si>
  <si>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</si>
  <si>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</si>
  <si>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</si>
  <si>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</si>
  <si>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</si>
  <si>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</si>
  <si>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</si>
  <si>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</si>
  <si>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</si>
  <si>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</si>
  <si>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</si>
  <si>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</si>
  <si>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</si>
  <si>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</si>
  <si>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</si>
  <si>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</si>
  <si>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</si>
  <si>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</si>
  <si>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</si>
  <si>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</si>
  <si>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</si>
  <si>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</si>
  <si>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</si>
  <si>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</si>
  <si>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</si>
  <si>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</si>
  <si>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</si>
  <si>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</si>
  <si>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</si>
  <si>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</si>
  <si>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</si>
  <si>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</si>
  <si>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</si>
  <si>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</si>
  <si>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</si>
  <si>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</si>
  <si>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</si>
  <si>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</si>
  <si>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</si>
  <si>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</si>
  <si>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</si>
  <si>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</si>
  <si>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</si>
  <si>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</si>
  <si>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</si>
  <si>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</si>
  <si>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</si>
  <si>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</si>
  <si>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</si>
  <si>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</si>
  <si>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</si>
  <si>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</si>
  <si>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</si>
  <si>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</si>
  <si>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</si>
  <si>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</si>
  <si>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</si>
  <si>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</si>
  <si>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</si>
  <si>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</si>
  <si>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</si>
  <si>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</si>
  <si>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</si>
  <si>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</si>
  <si>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</si>
  <si>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</si>
  <si>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</si>
  <si>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</si>
  <si>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</si>
  <si>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</si>
  <si>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</si>
  <si>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</si>
  <si>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</si>
  <si>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</si>
  <si>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</si>
  <si>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</si>
  <si>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</si>
  <si>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</si>
  <si>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</si>
  <si>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</si>
  <si>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</si>
  <si>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</si>
  <si>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</si>
  <si>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</si>
  <si>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</si>
  <si>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</si>
  <si>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</si>
  <si>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</si>
  <si>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</si>
  <si>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</si>
  <si>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</si>
  <si>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</si>
  <si>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</si>
  <si>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</si>
  <si>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</si>
  <si>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</si>
  <si>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</si>
  <si>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</si>
  <si>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</si>
  <si>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</si>
  <si>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</si>
  <si>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</si>
  <si>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</si>
  <si>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</si>
  <si>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</si>
  <si>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</si>
  <si>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</si>
  <si>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</si>
  <si>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</si>
  <si>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</si>
  <si>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</si>
  <si>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</si>
  <si>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</si>
  <si>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</si>
  <si>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</si>
  <si>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</si>
  <si>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</si>
  <si>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</si>
  <si>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</si>
  <si>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</si>
  <si>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</si>
  <si>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</si>
  <si>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</si>
  <si>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</si>
  <si>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</si>
  <si>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</si>
  <si>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</si>
  <si>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</si>
  <si>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</si>
  <si>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</si>
  <si>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</si>
  <si>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</si>
  <si>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</si>
  <si>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</si>
  <si>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</si>
  <si>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</si>
  <si>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</si>
  <si>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</si>
  <si>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</si>
  <si>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</si>
  <si>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</si>
  <si>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</si>
  <si>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</si>
  <si>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</si>
  <si>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Gortdrum</t>
  </si>
  <si>
    <t>Fionnuala Ni Mhairtin</t>
  </si>
  <si>
    <t>9th Oct 2008</t>
  </si>
  <si>
    <t>GOR_SP02-3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</si>
</sst>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6.165928486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6.785837004</v>
      </c>
    </row>
    <row r="7" ht="3.75" customHeight="1">
      <c r="A7" s="19"/>
    </row>
    <row r="8" spans="1:11" ht="12.75">
      <c r="A8" s="19" t="s">
        <v>9</v>
      </c>
      <c r="B8" t="s">
        <v>207</v>
      </c>
      <c r="D8" s="3" t="s">
        <v>131</v>
      </c>
      <c r="K8">
        <f>IF(G20="","ERROR",(I20*D42)/10000)</f>
        <v>0.1062318196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0.1062318196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13.164229129199999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666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1028</v>
      </c>
      <c r="I20">
        <f>IF(G20&lt;100,0.001,IF(G20&lt;1000,0.01,IF(G20&lt;10000,0.1,IF(G20&lt;100000,1,IF(G20&lt;1000000,10,IF(G20&lt;10000000,100,1000))))))</f>
        <v>0.1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202.15</v>
      </c>
      <c r="D24" s="38">
        <f aca="true" t="shared" si="0" ref="D24:D40">C24*K24</f>
        <v>2021.5</v>
      </c>
      <c r="E24" s="38">
        <f aca="true" t="shared" si="1" ref="E24:E40">C24*L24</f>
        <v>20.215000000000003</v>
      </c>
      <c r="F24" s="38">
        <f aca="true" t="shared" si="2" ref="F24:F40">C24*M24</f>
        <v>2021.5</v>
      </c>
      <c r="G24" s="38">
        <f aca="true" t="shared" si="3" ref="G24:G40">C24*N24</f>
        <v>20.215000000000003</v>
      </c>
      <c r="H24" s="38">
        <f aca="true" t="shared" si="4" ref="H24:H40">C24*O24</f>
        <v>20.215000000000003</v>
      </c>
      <c r="I24" s="38">
        <f aca="true" t="shared" si="5" ref="I24:I40">C24*P24</f>
        <v>20.215000000000003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500.82</v>
      </c>
      <c r="D25" s="38">
        <f t="shared" si="0"/>
        <v>5008.2</v>
      </c>
      <c r="E25" s="38">
        <f t="shared" si="1"/>
        <v>50.082</v>
      </c>
      <c r="F25" s="38">
        <f t="shared" si="2"/>
        <v>5008.2</v>
      </c>
      <c r="G25" s="38">
        <f t="shared" si="3"/>
        <v>5.0082</v>
      </c>
      <c r="H25" s="38">
        <f t="shared" si="4"/>
        <v>50.082</v>
      </c>
      <c r="I25" s="38">
        <f t="shared" si="5"/>
        <v>50.082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856.38</v>
      </c>
      <c r="D26" s="38">
        <f t="shared" si="0"/>
        <v>8.5638</v>
      </c>
      <c r="E26" s="38">
        <f t="shared" si="1"/>
        <v>8.5638</v>
      </c>
      <c r="F26" s="38">
        <f t="shared" si="2"/>
        <v>8.5638</v>
      </c>
      <c r="G26" s="38">
        <f t="shared" si="3"/>
        <v>0.85638</v>
      </c>
      <c r="H26" s="38">
        <f t="shared" si="4"/>
        <v>0.85638</v>
      </c>
      <c r="I26" s="38">
        <f t="shared" si="5"/>
        <v>8.5638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98.07</v>
      </c>
      <c r="D28" s="38">
        <f t="shared" si="0"/>
        <v>980.6999999999999</v>
      </c>
      <c r="E28" s="38">
        <f t="shared" si="1"/>
        <v>9.807</v>
      </c>
      <c r="F28" s="38">
        <f t="shared" si="2"/>
        <v>980.6999999999999</v>
      </c>
      <c r="G28" s="38">
        <f t="shared" si="3"/>
        <v>9.807</v>
      </c>
      <c r="H28" s="38">
        <f t="shared" si="4"/>
        <v>9.807</v>
      </c>
      <c r="I28" s="38">
        <f t="shared" si="5"/>
        <v>9.807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5013.57</v>
      </c>
      <c r="D29" s="38">
        <f t="shared" si="0"/>
        <v>0</v>
      </c>
      <c r="E29" s="38">
        <f t="shared" si="1"/>
        <v>501.35699999999997</v>
      </c>
      <c r="F29" s="38">
        <f t="shared" si="2"/>
        <v>0</v>
      </c>
      <c r="G29" s="38">
        <f t="shared" si="3"/>
        <v>5013.57</v>
      </c>
      <c r="H29" s="38">
        <f t="shared" si="4"/>
        <v>5013.57</v>
      </c>
      <c r="I29" s="38">
        <f t="shared" si="5"/>
        <v>501.35699999999997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18741.16</v>
      </c>
      <c r="D30" s="38">
        <f t="shared" si="0"/>
        <v>18.74116</v>
      </c>
      <c r="E30" s="38">
        <f t="shared" si="1"/>
        <v>187.4116</v>
      </c>
      <c r="F30" s="38">
        <f t="shared" si="2"/>
        <v>18.74116</v>
      </c>
      <c r="G30" s="38">
        <f t="shared" si="3"/>
        <v>187.4116</v>
      </c>
      <c r="H30" s="38">
        <f t="shared" si="4"/>
        <v>187.4116</v>
      </c>
      <c r="I30" s="38">
        <f t="shared" si="5"/>
        <v>187.4116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175.59</v>
      </c>
      <c r="D31" s="38">
        <f t="shared" si="0"/>
        <v>1755.9</v>
      </c>
      <c r="E31" s="38">
        <f t="shared" si="1"/>
        <v>175.59</v>
      </c>
      <c r="F31" s="38">
        <f t="shared" si="2"/>
        <v>1755.9</v>
      </c>
      <c r="G31" s="38">
        <f t="shared" si="3"/>
        <v>175.59</v>
      </c>
      <c r="H31" s="38">
        <f t="shared" si="4"/>
        <v>175.59</v>
      </c>
      <c r="I31" s="38">
        <f t="shared" si="5"/>
        <v>175.59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429.5</v>
      </c>
      <c r="D32" s="38">
        <f t="shared" si="0"/>
        <v>42.95</v>
      </c>
      <c r="E32" s="38">
        <f t="shared" si="1"/>
        <v>0.4295</v>
      </c>
      <c r="F32" s="38">
        <f t="shared" si="2"/>
        <v>42.95</v>
      </c>
      <c r="G32" s="38">
        <f t="shared" si="3"/>
        <v>0</v>
      </c>
      <c r="H32" s="38">
        <f t="shared" si="4"/>
        <v>0</v>
      </c>
      <c r="I32" s="38">
        <f t="shared" si="5"/>
        <v>0.4295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78.22</v>
      </c>
      <c r="D33" s="38">
        <f t="shared" si="0"/>
        <v>782.2</v>
      </c>
      <c r="E33" s="38">
        <f t="shared" si="1"/>
        <v>78.22</v>
      </c>
      <c r="F33" s="38">
        <f t="shared" si="2"/>
        <v>782.2</v>
      </c>
      <c r="G33" s="38">
        <f t="shared" si="3"/>
        <v>782.2</v>
      </c>
      <c r="H33" s="38">
        <f t="shared" si="4"/>
        <v>782.2</v>
      </c>
      <c r="I33" s="38">
        <f t="shared" si="5"/>
        <v>78.22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442.7</v>
      </c>
      <c r="D40" s="38">
        <f t="shared" si="0"/>
        <v>4.427</v>
      </c>
      <c r="E40" s="38">
        <f t="shared" si="1"/>
        <v>4.427</v>
      </c>
      <c r="F40" s="38">
        <f t="shared" si="2"/>
        <v>4.427</v>
      </c>
      <c r="G40" s="38">
        <f t="shared" si="3"/>
        <v>4.427</v>
      </c>
      <c r="H40" s="38">
        <f t="shared" si="4"/>
        <v>44.27</v>
      </c>
      <c r="I40" s="38">
        <f t="shared" si="5"/>
        <v>4.427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10623.18196</v>
      </c>
      <c r="E42" s="39">
        <f t="shared" si="6"/>
        <v>1036.1028999999999</v>
      </c>
      <c r="F42" s="39">
        <f t="shared" si="6"/>
        <v>10623.18196</v>
      </c>
      <c r="G42" s="39">
        <f t="shared" si="6"/>
        <v>6199.08518</v>
      </c>
      <c r="H42" s="39">
        <f t="shared" si="6"/>
        <v>6284.001980000001</v>
      </c>
      <c r="I42" s="39">
        <f t="shared" si="6"/>
        <v>1036.1028999999999</v>
      </c>
    </row>
    <row r="44" spans="2:4" ht="12.75">
      <c r="B44" s="32" t="s">
        <v>176</v>
      </c>
      <c r="C44">
        <v>4.4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B10" sqref="B1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4.3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6.165928486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17</v>
      </c>
      <c r="E26" s="10">
        <f>IF(J26&lt;&gt;"ERROR",J26,K26)</f>
        <v>5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5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4</v>
      </c>
      <c r="E28">
        <f>C28*3</f>
        <v>12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17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43</v>
      </c>
      <c r="E33">
        <f>IF(C33="Extreme (rock near surface or karst)",1,IF(C33="Extreme",1,IF(C33="High",0.8,IF(C33="High to low",0.5,IF(C33="Moderate",0.4,IF(C33="Low",0.25,IF(C33="no data",0.5)))))))</f>
        <v>0.5</v>
      </c>
    </row>
    <row r="34" ht="3.75" customHeight="1"/>
    <row r="35" spans="2:5" ht="12.75">
      <c r="B35" s="3" t="s">
        <v>37</v>
      </c>
      <c r="E35" s="3">
        <f>INT(E31*E33+0.5)</f>
        <v>9</v>
      </c>
    </row>
    <row r="36" ht="7.5" customHeight="1"/>
    <row r="37" spans="2:5" ht="15.75">
      <c r="B37" s="4" t="s">
        <v>47</v>
      </c>
      <c r="E37" s="20">
        <f>E22*E24*E35</f>
        <v>44394.6850992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C24" sqref="C2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6.785837004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49</v>
      </c>
      <c r="E34">
        <f>IF(C34="Yes",20,IF(C34="Unknown",10))</f>
        <v>20</v>
      </c>
    </row>
    <row r="35" ht="3.75" customHeight="1"/>
    <row r="36" spans="2:5" ht="12.75">
      <c r="B36" s="3" t="s">
        <v>37</v>
      </c>
      <c r="E36" s="15">
        <f>E26+E28+E31+E32+E33+E34</f>
        <v>40</v>
      </c>
    </row>
    <row r="37" ht="7.5" customHeight="1"/>
    <row r="38" spans="2:5" ht="15.75">
      <c r="B38" s="4" t="s">
        <v>76</v>
      </c>
      <c r="E38" s="20">
        <f>E22*E24*E36</f>
        <v>10857.3392064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B22" sqref="B22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25.5">
      <c r="A14" s="12" t="s">
        <v>0</v>
      </c>
      <c r="B14" s="10" t="s">
        <v>52</v>
      </c>
      <c r="C14" s="6" t="s">
        <v>78</v>
      </c>
      <c r="E14" s="10">
        <f>IF(C14="Yes (dust blow observed, evidence of waste blown from a pile, reliable witness accounts)",300,IF(C14="No",0))</f>
        <v>300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600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0.1062318196</v>
      </c>
    </row>
    <row r="21" ht="7.5" customHeight="1"/>
    <row r="22" spans="1:5" ht="12.75">
      <c r="A22" s="3" t="s">
        <v>2</v>
      </c>
      <c r="B22" t="s">
        <v>80</v>
      </c>
      <c r="C22">
        <v>90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199</v>
      </c>
      <c r="D24" s="10"/>
      <c r="E24" s="10">
        <f>IF(C24&lt;100,20,IF(C24&lt;200,15,IF(C24&lt;300,10,5)))</f>
        <v>15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45</v>
      </c>
    </row>
    <row r="29" ht="7.5" customHeight="1"/>
    <row r="30" spans="2:5" ht="15.75">
      <c r="B30" s="4" t="s">
        <v>83</v>
      </c>
      <c r="E30" s="20">
        <f>E18*E20*E28</f>
        <v>2868.2591292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B9" sqref="B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93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5</v>
      </c>
    </row>
    <row r="20" spans="2:5" ht="25.5">
      <c r="B20" s="10" t="s">
        <v>133</v>
      </c>
      <c r="C20" s="6" t="s">
        <v>137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1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300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0.1062318196</v>
      </c>
    </row>
    <row r="26" ht="7.5" customHeight="1"/>
    <row r="27" spans="1:5" ht="12.75">
      <c r="A27" s="3" t="s">
        <v>2</v>
      </c>
      <c r="B27" t="s">
        <v>97</v>
      </c>
      <c r="C27">
        <v>400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139</v>
      </c>
      <c r="E31">
        <f>IF(C31="Predominantly working outside",200,IF(C31="Farmers",100,IF(C31="Predominantly working inside",50,IF(C31="No workers",0))))</f>
        <v>200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535</v>
      </c>
    </row>
    <row r="36" ht="7.5" customHeight="1"/>
    <row r="37" spans="2:5" ht="15.75">
      <c r="B37" s="4" t="s">
        <v>99</v>
      </c>
      <c r="E37" s="20">
        <f>E23*E25*E35</f>
        <v>17050.2070458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4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44394.6850992</v>
      </c>
    </row>
    <row r="14" ht="7.5" customHeight="1"/>
    <row r="15" spans="2:3" ht="12.75">
      <c r="B15" t="s">
        <v>112</v>
      </c>
      <c r="C15" s="16">
        <f>'3. Surface Water'!E38</f>
        <v>10857.3392064</v>
      </c>
    </row>
    <row r="16" ht="7.5" customHeight="1"/>
    <row r="17" spans="2:3" ht="12.75">
      <c r="B17" t="s">
        <v>113</v>
      </c>
      <c r="C17" s="16">
        <f>'4. Air Pathway'!E30</f>
        <v>2868.2591292</v>
      </c>
    </row>
    <row r="18" ht="7.5" customHeight="1"/>
    <row r="19" spans="2:3" ht="12.75">
      <c r="B19" t="s">
        <v>143</v>
      </c>
      <c r="C19" s="16">
        <f>'5. Direct Contact (waste pile)'!E37</f>
        <v>17050.2070458</v>
      </c>
    </row>
    <row r="21" spans="2:3" ht="15.75">
      <c r="B21" s="4" t="s">
        <v>203</v>
      </c>
      <c r="C21" s="20">
        <f>(C13+C15+C17+C19)/100000</f>
        <v>0.7517049048060002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2009-01-26T09:35:05Z</dcterms:modified>
  <cp:category/>
  <cp:version/>
  <cp:contentType/>
  <cp:contentStatus/>
</cp:coreProperties>
</file>