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75" windowWidth="20115" windowHeight="7110" tabRatio="989" activeTab="5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<sst xmlns="http://schemas.openxmlformats.org/spreadsheetml/2006/main" count="352" uniqueCount="212">
  <si>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</si>
  <si>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</si>
  <si>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</si>
  <si>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</si>
  <si>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</si>
  <si>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</si>
  <si>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</si>
  <si>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</si>
  <si>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</si>
  <si>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</si>
  <si>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</si>
  <si>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</si>
  <si>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</si>
  <si>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</si>
  <si>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</si>
  <si>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</si>
  <si>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</si>
  <si>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</si>
  <si>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</si>
  <si>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</si>
  <si>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</si>
  <si>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</si>
  <si>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</si>
  <si>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</si>
  <si>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</si>
  <si>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</si>
  <si>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</si>
  <si>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</si>
  <si>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</si>
  <si>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</si>
  <si>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</si>
  <si>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</si>
  <si>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</si>
  <si>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</si>
  <si>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</si>
  <si>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</si>
  <si>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</si>
  <si>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</si>
  <si>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</si>
  <si>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</si>
  <si>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</si>
  <si>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</si>
  <si>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</si>
  <si>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</si>
  <si>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</si>
  <si>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</si>
  <si>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</si>
  <si>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</si>
  <si>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</si>
  <si>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</si>
  <si>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</si>
  <si>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</si>
  <si>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</si>
  <si>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</si>
  <si>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</si>
  <si>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</si>
  <si>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</si>
  <si>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</si>
  <si>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</si>
  <si>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</si>
  <si>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</si>
  <si>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</si>
  <si>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</si>
  <si>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</si>
  <si>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</si>
  <si>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</si>
  <si>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</si>
  <si>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</si>
  <si>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</si>
  <si>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</si>
  <si>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</si>
  <si>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</si>
  <si>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</si>
  <si>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</si>
  <si>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</si>
  <si>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</si>
  <si>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</si>
  <si>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</si>
  <si>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</si>
  <si>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</si>
  <si>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</si>
  <si>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</si>
  <si>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</si>
  <si>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</si>
  <si>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</si>
  <si>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</si>
  <si>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</si>
  <si>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</si>
  <si>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</si>
  <si>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</si>
  <si>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</si>
  <si>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</si>
  <si>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</si>
  <si>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</si>
  <si>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</si>
  <si>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</si>
  <si>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</si>
  <si>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</si>
  <si>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</si>
  <si>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</si>
  <si>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</si>
  <si>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</si>
  <si>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</si>
  <si>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</si>
  <si>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</si>
  <si>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</si>
  <si>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</si>
  <si>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</si>
  <si>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</si>
  <si>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</si>
  <si>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</si>
  <si>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</si>
  <si>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</si>
  <si>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</si>
  <si>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</si>
  <si>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</si>
  <si>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</si>
  <si>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</si>
  <si>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</si>
  <si>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</si>
  <si>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</si>
  <si>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</si>
  <si>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</si>
  <si>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</si>
  <si>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</si>
  <si>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</si>
  <si>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</si>
  <si>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</si>
  <si>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</si>
  <si>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</si>
  <si>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</si>
  <si>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</si>
  <si>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</si>
  <si>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</si>
  <si>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</si>
  <si>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</si>
  <si>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</si>
  <si>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</si>
  <si>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</si>
  <si>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</si>
  <si>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</si>
  <si>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</si>
  <si>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</si>
  <si>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</si>
  <si>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</si>
  <si>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</si>
  <si>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</si>
  <si>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</si>
  <si>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</si>
  <si>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</si>
  <si>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</si>
  <si>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</si>
  <si>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</si>
  <si>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</si>
  <si>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</si>
  <si>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</si>
  <si>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</si>
  <si>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</si>
  <si>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</si>
  <si>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</si>
  <si>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</si>
  <si>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</si>
  <si>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</si>
  <si>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</si>
  <si>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</si>
  <si>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</si>
  <si>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</si>
  <si>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</si>
  <si>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</si>
  <si>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</si>
  <si>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</si>
  <si>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</si>
  <si>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</si>
  <si>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</si>
  <si>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</si>
  <si>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</si>
  <si>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</si>
  <si>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</si>
  <si>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</si>
  <si>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</si>
  <si>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</si>
  <si>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</si>
  <si>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</si>
  <si>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</si>
  <si>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</si>
  <si>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</si>
  <si>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</si>
  <si>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</si>
  <si>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</si>
  <si>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</si>
  <si>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</si>
  <si>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</si>
  <si>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</si>
  <si>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</si>
  <si>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</si>
  <si>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</si>
  <si>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</si>
  <si>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</si>
  <si>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</si>
  <si>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</si>
  <si>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</si>
  <si>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</si>
  <si>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</si>
  <si>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</si>
  <si>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</si>
  <si>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Derreenavoggy</t>
  </si>
  <si>
    <t>1st Nov 2008</t>
  </si>
  <si>
    <t>Fionnuala Ni Mhairtin</t>
  </si>
  <si>
    <t>Derreenvaoggy</t>
  </si>
  <si>
    <t>CC-07-SP02</t>
  </si>
  <si>
    <t>CC-SP02</t>
  </si>
  <si>
    <t>CC_SP02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</si>
</sst>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6" sqref="A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1.710937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5.2396684296257</v>
      </c>
    </row>
    <row r="5" ht="3.75" customHeight="1">
      <c r="A5" s="19"/>
    </row>
    <row r="6" spans="1:11" ht="12.75">
      <c r="A6" s="19" t="s">
        <v>7</v>
      </c>
      <c r="B6" t="s">
        <v>209</v>
      </c>
      <c r="D6" s="3" t="s">
        <v>130</v>
      </c>
      <c r="K6">
        <f>(K17*(F42+G42+I42)+IF(B14="YES",K17*142,0))/10000+D44</f>
        <v>5.3423198010671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0.0064241843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0.0064241843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10.594836599292801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50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>
        <v>11129</v>
      </c>
      <c r="K17">
        <f>IF(G17&gt;=1000000,100,IF(G17&lt;1000,1,(1+G17/10000)))</f>
        <v>2.1129</v>
      </c>
    </row>
    <row r="18" ht="3.75" customHeight="1"/>
    <row r="19" ht="3.75" customHeight="1"/>
    <row r="20" spans="2:9" ht="14.25">
      <c r="B20" t="s">
        <v>120</v>
      </c>
      <c r="G20">
        <v>1975</v>
      </c>
      <c r="I20">
        <f>IF(G20&lt;100,0.001,IF(G20&lt;1000,0.01,IF(G20&lt;10000,0.1,IF(G20&lt;100000,1,IF(G20&lt;1000000,10,IF(G20&lt;10000000,100,1000))))))</f>
        <v>0.1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21.74</v>
      </c>
      <c r="D25" s="38">
        <f t="shared" si="0"/>
        <v>217.39999999999998</v>
      </c>
      <c r="E25" s="38">
        <f t="shared" si="1"/>
        <v>2.174</v>
      </c>
      <c r="F25" s="38">
        <f t="shared" si="2"/>
        <v>217.39999999999998</v>
      </c>
      <c r="G25" s="38">
        <f t="shared" si="3"/>
        <v>0.21739999999999998</v>
      </c>
      <c r="H25" s="38">
        <f t="shared" si="4"/>
        <v>2.174</v>
      </c>
      <c r="I25" s="38">
        <f t="shared" si="5"/>
        <v>2.174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455.96</v>
      </c>
      <c r="D26" s="38">
        <f t="shared" si="0"/>
        <v>4.5596</v>
      </c>
      <c r="E26" s="38">
        <f t="shared" si="1"/>
        <v>4.5596</v>
      </c>
      <c r="F26" s="38">
        <f t="shared" si="2"/>
        <v>4.5596</v>
      </c>
      <c r="G26" s="38">
        <f t="shared" si="3"/>
        <v>0.45596</v>
      </c>
      <c r="H26" s="38">
        <f t="shared" si="4"/>
        <v>0.45596</v>
      </c>
      <c r="I26" s="38">
        <f t="shared" si="5"/>
        <v>4.5596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0</v>
      </c>
      <c r="D29" s="38">
        <f t="shared" si="0"/>
        <v>0</v>
      </c>
      <c r="E29" s="38">
        <f t="shared" si="1"/>
        <v>0</v>
      </c>
      <c r="F29" s="38">
        <f t="shared" si="2"/>
        <v>0</v>
      </c>
      <c r="G29" s="38">
        <f t="shared" si="3"/>
        <v>0</v>
      </c>
      <c r="H29" s="38">
        <f t="shared" si="4"/>
        <v>0</v>
      </c>
      <c r="I29" s="38">
        <f t="shared" si="5"/>
        <v>0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44758.83</v>
      </c>
      <c r="D30" s="38">
        <f t="shared" si="0"/>
        <v>44.75883</v>
      </c>
      <c r="E30" s="38">
        <f t="shared" si="1"/>
        <v>447.5883</v>
      </c>
      <c r="F30" s="38">
        <f t="shared" si="2"/>
        <v>44.75883</v>
      </c>
      <c r="G30" s="38">
        <f t="shared" si="3"/>
        <v>447.5883</v>
      </c>
      <c r="H30" s="38">
        <f t="shared" si="4"/>
        <v>447.5883</v>
      </c>
      <c r="I30" s="38">
        <f t="shared" si="5"/>
        <v>447.5883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37.57</v>
      </c>
      <c r="D31" s="38">
        <f t="shared" si="0"/>
        <v>375.7</v>
      </c>
      <c r="E31" s="38">
        <f t="shared" si="1"/>
        <v>37.57</v>
      </c>
      <c r="F31" s="38">
        <f t="shared" si="2"/>
        <v>375.7</v>
      </c>
      <c r="G31" s="38">
        <f t="shared" si="3"/>
        <v>37.57</v>
      </c>
      <c r="H31" s="38">
        <f t="shared" si="4"/>
        <v>37.57</v>
      </c>
      <c r="I31" s="38">
        <f t="shared" si="5"/>
        <v>37.57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0</v>
      </c>
      <c r="D32" s="38">
        <f t="shared" si="0"/>
        <v>0</v>
      </c>
      <c r="E32" s="38">
        <f t="shared" si="1"/>
        <v>0</v>
      </c>
      <c r="F32" s="38">
        <f t="shared" si="2"/>
        <v>0</v>
      </c>
      <c r="G32" s="38">
        <f t="shared" si="3"/>
        <v>0</v>
      </c>
      <c r="H32" s="38">
        <f t="shared" si="4"/>
        <v>0</v>
      </c>
      <c r="I32" s="38">
        <f t="shared" si="5"/>
        <v>0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642.41843</v>
      </c>
      <c r="E42" s="39">
        <f t="shared" si="6"/>
        <v>491.8919</v>
      </c>
      <c r="F42" s="39">
        <f t="shared" si="6"/>
        <v>642.41843</v>
      </c>
      <c r="G42" s="39">
        <f t="shared" si="6"/>
        <v>485.83166</v>
      </c>
      <c r="H42" s="39">
        <f t="shared" si="6"/>
        <v>487.78826</v>
      </c>
      <c r="I42" s="39">
        <f t="shared" si="6"/>
        <v>491.8919</v>
      </c>
    </row>
    <row r="44" spans="2:4" ht="12.75">
      <c r="B44" s="32" t="s">
        <v>176</v>
      </c>
      <c r="C44">
        <v>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B1">
      <selection activeCell="E20" sqref="E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26.25" thickBot="1">
      <c r="B19" s="11" t="s">
        <v>29</v>
      </c>
      <c r="C19" s="9" t="s">
        <v>24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15</v>
      </c>
    </row>
    <row r="20" spans="2:5" ht="13.5" thickBot="1">
      <c r="B20" t="s">
        <v>142</v>
      </c>
      <c r="C20" s="43">
        <v>21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550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5.2396684296257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20</v>
      </c>
      <c r="E26" s="10">
        <f>IF(J26&lt;&gt;"ERROR",J26,K26)</f>
        <v>2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2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8</v>
      </c>
      <c r="E28">
        <f>C28*3</f>
        <v>24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26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26</v>
      </c>
    </row>
    <row r="36" ht="7.5" customHeight="1"/>
    <row r="37" spans="2:5" ht="15.75">
      <c r="B37" s="4" t="s">
        <v>47</v>
      </c>
      <c r="E37" s="20">
        <f>E22*E24*E35</f>
        <v>74927.25854364752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1">
      <selection activeCell="C25" sqref="C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208</v>
      </c>
    </row>
    <row r="5" ht="3.75" customHeight="1">
      <c r="A5" s="19"/>
    </row>
    <row r="6" spans="1:2" ht="12.75">
      <c r="A6" s="19" t="s">
        <v>7</v>
      </c>
      <c r="B6" t="s">
        <v>211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31</v>
      </c>
      <c r="E20">
        <f>IF(C20="&lt;10m",10,IF(C20="10 - 30m",5,IF(C20="&gt;30m",1)))</f>
        <v>10</v>
      </c>
    </row>
    <row r="21" ht="3.75" customHeight="1"/>
    <row r="22" spans="2:5" ht="12.75">
      <c r="B22" s="3" t="s">
        <v>4</v>
      </c>
      <c r="E22" s="3">
        <f>E14+E16+(E19*E20)</f>
        <v>800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5.3423198010671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68</v>
      </c>
      <c r="E32">
        <f>IF(C32="Observed (fishing or boating or swimming, etc.)",5,IF(C32="Not observed",0))</f>
        <v>0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30</v>
      </c>
    </row>
    <row r="37" ht="7.5" customHeight="1"/>
    <row r="38" spans="2:5" ht="15.75">
      <c r="B38" s="4" t="s">
        <v>76</v>
      </c>
      <c r="E38" s="20">
        <f>E22*E24*E36</f>
        <v>128215.67522561041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">
      <selection activeCell="C25" sqref="C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211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164</v>
      </c>
      <c r="E16">
        <f>IF(C16="High dust potential (&lt;50% cover or screening)",300,IF(C16="Moderate dust potential (50-75% cover)",200,IF(C16="Low dust potential (75-95% cover)",100,IF(C16="No dust potential (&gt;95% cover)",10))))</f>
        <v>10</v>
      </c>
    </row>
    <row r="17" ht="3.75" customHeight="1"/>
    <row r="18" spans="2:5" ht="12.75">
      <c r="B18" s="3" t="s">
        <v>4</v>
      </c>
      <c r="E18" s="3">
        <f>E14+E16</f>
        <v>10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0.0064241843</v>
      </c>
    </row>
    <row r="21" ht="7.5" customHeight="1"/>
    <row r="22" spans="1:5" ht="12.75">
      <c r="A22" s="3" t="s">
        <v>2</v>
      </c>
      <c r="B22" t="s">
        <v>80</v>
      </c>
      <c r="C22">
        <v>64</v>
      </c>
      <c r="E22">
        <f>IF(C22=0,0,IF(C22&lt;10,1,IF(C22&lt;30,10,IF(C22&lt;100,30,IF(C22&lt;300,100,IF(C22&lt;1000,300,IF(C22&lt;3000,1000,IF(C22&lt;10000,3000,10000))))))))</f>
        <v>30</v>
      </c>
    </row>
    <row r="23" ht="3.75" customHeight="1"/>
    <row r="24" spans="2:5" ht="12.75">
      <c r="B24" s="6" t="s">
        <v>96</v>
      </c>
      <c r="C24" s="10">
        <v>299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49</v>
      </c>
      <c r="D26" s="10"/>
      <c r="E26" s="10">
        <f>IF(C26="Yes",20,IF(C26="No",0))</f>
        <v>20</v>
      </c>
    </row>
    <row r="27" ht="3.75" customHeight="1"/>
    <row r="28" spans="2:5" ht="12.75">
      <c r="B28" s="3" t="s">
        <v>37</v>
      </c>
      <c r="E28" s="3">
        <f>E22+E24+E26</f>
        <v>60</v>
      </c>
    </row>
    <row r="29" ht="7.5" customHeight="1"/>
    <row r="30" spans="2:5" ht="15.75">
      <c r="B30" s="4" t="s">
        <v>83</v>
      </c>
      <c r="E30" s="20">
        <f>E18*E20*E28</f>
        <v>3.8545105799999995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workbookViewId="0" topLeftCell="A23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211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49</v>
      </c>
      <c r="E16" s="10">
        <f>IF(C16="Yes",200,IF(C16="No",0))</f>
        <v>200</v>
      </c>
    </row>
    <row r="17" ht="3.75" customHeight="1"/>
    <row r="18" ht="12.75">
      <c r="B18" t="s">
        <v>3</v>
      </c>
    </row>
    <row r="19" spans="2:5" ht="25.5">
      <c r="B19" s="10" t="s">
        <v>89</v>
      </c>
      <c r="C19" s="6" t="s">
        <v>92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10</v>
      </c>
    </row>
    <row r="20" spans="2:5" ht="25.5">
      <c r="B20" s="10" t="s">
        <v>133</v>
      </c>
      <c r="C20" s="6" t="s">
        <v>137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1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600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0.0064241843</v>
      </c>
    </row>
    <row r="26" ht="7.5" customHeight="1"/>
    <row r="27" spans="1:5" ht="12.75">
      <c r="A27" s="3" t="s">
        <v>2</v>
      </c>
      <c r="B27" t="s">
        <v>97</v>
      </c>
      <c r="C27">
        <v>226</v>
      </c>
      <c r="E27">
        <f>IF(C27=0,0,IF(C27&lt;10,1,IF(C27&lt;30,10,IF(C27&lt;100,30,IF(C27&lt;300,100,IF(C27&lt;1000,300,IF(C27&lt;3000,1000,IF(C27&lt;10000,3000,10000))))))))</f>
        <v>100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105</v>
      </c>
      <c r="E33" s="10">
        <f>IF(C33="Highly attractive",100,IF(C33="Moderately attractive",50,IF(C33="Low attractiveness",25,IF(C33="Not attractive",0))))</f>
        <v>50</v>
      </c>
    </row>
    <row r="34" ht="3.75" customHeight="1"/>
    <row r="35" spans="2:5" ht="12.75">
      <c r="B35" s="3" t="s">
        <v>37</v>
      </c>
      <c r="E35" s="3">
        <f>E27+E29+E31+E33</f>
        <v>160</v>
      </c>
    </row>
    <row r="36" ht="7.5" customHeight="1"/>
    <row r="37" spans="2:5" ht="15.75">
      <c r="B37" s="4" t="s">
        <v>99</v>
      </c>
      <c r="E37" s="20">
        <f>E23*E25*E35</f>
        <v>616.7216928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workbookViewId="0" topLeftCell="A7">
      <selection activeCell="C17" sqref="C17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210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74927.25854364752</v>
      </c>
    </row>
    <row r="14" ht="7.5" customHeight="1"/>
    <row r="15" spans="2:3" ht="12.75">
      <c r="B15" t="s">
        <v>112</v>
      </c>
      <c r="C15" s="16">
        <f>'3. Surface Water'!E38</f>
        <v>128215.67522561041</v>
      </c>
    </row>
    <row r="16" ht="7.5" customHeight="1"/>
    <row r="17" spans="2:3" ht="12.75">
      <c r="B17" t="s">
        <v>113</v>
      </c>
      <c r="C17" s="16">
        <f>'4. Air Pathway'!E30</f>
        <v>3.8545105799999995</v>
      </c>
    </row>
    <row r="18" ht="7.5" customHeight="1"/>
    <row r="19" spans="2:3" ht="12.75">
      <c r="B19" t="s">
        <v>143</v>
      </c>
      <c r="C19" s="16">
        <f>'5. Direct Contact (waste pile)'!E37</f>
        <v>616.7216928</v>
      </c>
    </row>
    <row r="21" spans="2:3" ht="15.75">
      <c r="B21" s="4" t="s">
        <v>203</v>
      </c>
      <c r="C21" s="20">
        <f>(C13+C15+C17+C19)/100000</f>
        <v>2.037635099726379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vincent.gallagher</cp:lastModifiedBy>
  <cp:lastPrinted>2008-02-07T09:50:32Z</cp:lastPrinted>
  <dcterms:created xsi:type="dcterms:W3CDTF">2008-02-06T09:56:34Z</dcterms:created>
  <dcterms:modified xsi:type="dcterms:W3CDTF">2009-03-19T16:32:41Z</dcterms:modified>
  <cp:category/>
  <cp:version/>
  <cp:contentType/>
  <cp:contentStatus/>
</cp:coreProperties>
</file>