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480" windowWidth="15120" windowHeight="4665" tabRatio="989" activeTab="4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<sst xmlns="http://schemas.openxmlformats.org/spreadsheetml/2006/main" count="352" uniqueCount="209">
  <si>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</si>
  <si>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</si>
  <si>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</si>
  <si>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</si>
  <si>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</si>
  <si>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</si>
  <si>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</si>
  <si>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</si>
  <si>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</si>
  <si>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</si>
  <si>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</si>
  <si>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</si>
  <si>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</si>
  <si>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</si>
  <si>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</si>
  <si>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</si>
  <si>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</si>
  <si>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</si>
  <si>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</si>
  <si>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</si>
  <si>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</si>
  <si>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</si>
  <si>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</si>
  <si>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</si>
  <si>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</si>
  <si>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</si>
  <si>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</si>
  <si>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</si>
  <si>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</si>
  <si>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</si>
  <si>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</si>
  <si>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</si>
  <si>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</si>
  <si>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</si>
  <si>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</si>
  <si>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</si>
  <si>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</si>
  <si>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</si>
  <si>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</si>
  <si>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</si>
  <si>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</si>
  <si>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</si>
  <si>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</si>
  <si>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</si>
  <si>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</si>
  <si>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</si>
  <si>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</si>
  <si>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</si>
  <si>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</si>
  <si>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</si>
  <si>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</si>
  <si>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</si>
  <si>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</si>
  <si>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</si>
  <si>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</si>
  <si>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</si>
  <si>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</si>
  <si>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</si>
  <si>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</si>
  <si>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</si>
  <si>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</si>
  <si>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</si>
  <si>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</si>
  <si>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</si>
  <si>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</si>
  <si>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</si>
  <si>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</si>
  <si>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</si>
  <si>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</si>
  <si>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</si>
  <si>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</si>
  <si>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</si>
  <si>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</si>
  <si>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</si>
  <si>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</si>
  <si>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</si>
  <si>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</si>
  <si>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</si>
  <si>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</si>
  <si>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</si>
  <si>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</si>
  <si>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</si>
  <si>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</si>
  <si>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</si>
  <si>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</si>
  <si>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</si>
  <si>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</si>
  <si>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</si>
  <si>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</si>
  <si>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</si>
  <si>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</si>
  <si>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</si>
  <si>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</si>
  <si>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</si>
  <si>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</si>
  <si>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</si>
  <si>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</si>
  <si>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</si>
  <si>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</si>
  <si>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</si>
  <si>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</si>
  <si>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</si>
  <si>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</si>
  <si>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</si>
  <si>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</si>
  <si>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</si>
  <si>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</si>
  <si>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</si>
  <si>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</si>
  <si>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</si>
  <si>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</si>
  <si>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</si>
  <si>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</si>
  <si>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</si>
  <si>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</si>
  <si>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</si>
  <si>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</si>
  <si>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</si>
  <si>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</si>
  <si>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</si>
  <si>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</si>
  <si>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</si>
  <si>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</si>
  <si>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</si>
  <si>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</si>
  <si>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</si>
  <si>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</si>
  <si>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</si>
  <si>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</si>
  <si>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</si>
  <si>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</si>
  <si>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</si>
  <si>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</si>
  <si>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</si>
  <si>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</si>
  <si>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</si>
  <si>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</si>
  <si>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</si>
  <si>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</si>
  <si>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</si>
  <si>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</si>
  <si>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</si>
  <si>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</si>
  <si>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</si>
  <si>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</si>
  <si>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</si>
  <si>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</si>
  <si>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</si>
  <si>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</si>
  <si>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</si>
  <si>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</si>
  <si>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</si>
  <si>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</si>
  <si>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</si>
  <si>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</si>
  <si>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</si>
  <si>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</si>
  <si>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</si>
  <si>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</si>
  <si>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</si>
  <si>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</si>
  <si>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</si>
  <si>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</si>
  <si>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</si>
  <si>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</si>
  <si>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</si>
  <si>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</si>
  <si>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</si>
  <si>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</si>
  <si>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</si>
  <si>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</si>
  <si>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</si>
  <si>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</si>
  <si>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</si>
  <si>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</si>
  <si>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</si>
  <si>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</si>
  <si>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</si>
  <si>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</si>
  <si>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</si>
  <si>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</si>
  <si>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</si>
  <si>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</si>
  <si>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</si>
  <si>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</si>
  <si>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</si>
  <si>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</si>
  <si>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</si>
  <si>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</si>
  <si>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</si>
  <si>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</si>
  <si>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</si>
  <si>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</si>
  <si>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</si>
  <si>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</si>
  <si>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</si>
  <si>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</si>
  <si>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</si>
  <si>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</si>
  <si>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</si>
  <si>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</si>
  <si>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</si>
  <si>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</si>
  <si>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</si>
  <si>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</si>
  <si>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23rd Sept 2008</t>
  </si>
  <si>
    <t>Fionnuala Ni Mhairtin</t>
  </si>
  <si>
    <t>AVO_SP18</t>
  </si>
  <si>
    <t>Tigroney East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</si>
</sst>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B7">
      <selection activeCell="J14" sqref="J14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3.14062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208</v>
      </c>
      <c r="D4" s="3" t="s">
        <v>129</v>
      </c>
      <c r="K4">
        <f>K17*(F42+I42)/10000+D44</f>
        <v>8.736257817</v>
      </c>
    </row>
    <row r="5" ht="3.75" customHeight="1">
      <c r="A5" s="19"/>
    </row>
    <row r="6" spans="1:11" ht="12.75">
      <c r="A6" s="19" t="s">
        <v>7</v>
      </c>
      <c r="B6" t="s">
        <v>207</v>
      </c>
      <c r="D6" s="3" t="s">
        <v>130</v>
      </c>
      <c r="K6">
        <f>(K17*(F42+G42+I42)+IF(B14="YES",K17*142,0))/10000+D44</f>
        <v>9.098724606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0.0033988095070000006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0.0033988095070000006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17.841780042014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37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74</v>
      </c>
      <c r="I20">
        <f>IF(G20&lt;100,0.001,IF(G20&lt;1000,0.01,IF(G20&lt;10000,0.1,IF(G20&lt;100000,1,IF(G20&lt;1000000,10,IF(G20&lt;10000000,100,1000))))))</f>
        <v>0.001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88.47</v>
      </c>
      <c r="D24" s="38">
        <f aca="true" t="shared" si="0" ref="D24:D40">C24*K24</f>
        <v>884.7</v>
      </c>
      <c r="E24" s="38">
        <f aca="true" t="shared" si="1" ref="E24:E40">C24*L24</f>
        <v>8.847</v>
      </c>
      <c r="F24" s="38">
        <f aca="true" t="shared" si="2" ref="F24:F40">C24*M24</f>
        <v>884.7</v>
      </c>
      <c r="G24" s="38">
        <f aca="true" t="shared" si="3" ref="G24:G40">C24*N24</f>
        <v>8.847</v>
      </c>
      <c r="H24" s="38">
        <f aca="true" t="shared" si="4" ref="H24:H40">C24*O24</f>
        <v>8.847</v>
      </c>
      <c r="I24" s="38">
        <f aca="true" t="shared" si="5" ref="I24:I40">C24*P24</f>
        <v>8.847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396.64</v>
      </c>
      <c r="D25" s="38">
        <f t="shared" si="0"/>
        <v>3966.3999999999996</v>
      </c>
      <c r="E25" s="38">
        <f t="shared" si="1"/>
        <v>39.664</v>
      </c>
      <c r="F25" s="38">
        <f t="shared" si="2"/>
        <v>3966.3999999999996</v>
      </c>
      <c r="G25" s="38">
        <f t="shared" si="3"/>
        <v>3.9664</v>
      </c>
      <c r="H25" s="38">
        <f t="shared" si="4"/>
        <v>39.664</v>
      </c>
      <c r="I25" s="38">
        <f t="shared" si="5"/>
        <v>39.664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499.29</v>
      </c>
      <c r="D26" s="38">
        <f t="shared" si="0"/>
        <v>4.992900000000001</v>
      </c>
      <c r="E26" s="38">
        <f t="shared" si="1"/>
        <v>4.992900000000001</v>
      </c>
      <c r="F26" s="38">
        <f t="shared" si="2"/>
        <v>4.992900000000001</v>
      </c>
      <c r="G26" s="38">
        <f t="shared" si="3"/>
        <v>0.49929</v>
      </c>
      <c r="H26" s="38">
        <f t="shared" si="4"/>
        <v>0.49929</v>
      </c>
      <c r="I26" s="38">
        <f t="shared" si="5"/>
        <v>4.992900000000001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322.64</v>
      </c>
      <c r="D29" s="38">
        <f t="shared" si="0"/>
        <v>0</v>
      </c>
      <c r="E29" s="38">
        <f t="shared" si="1"/>
        <v>32.264</v>
      </c>
      <c r="F29" s="38">
        <f t="shared" si="2"/>
        <v>0</v>
      </c>
      <c r="G29" s="38">
        <f t="shared" si="3"/>
        <v>322.64</v>
      </c>
      <c r="H29" s="38">
        <f t="shared" si="4"/>
        <v>322.64</v>
      </c>
      <c r="I29" s="38">
        <f t="shared" si="5"/>
        <v>32.264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37803.67</v>
      </c>
      <c r="D30" s="38">
        <f t="shared" si="0"/>
        <v>37.80367</v>
      </c>
      <c r="E30" s="38">
        <f t="shared" si="1"/>
        <v>378.0367</v>
      </c>
      <c r="F30" s="38">
        <f t="shared" si="2"/>
        <v>37.80367</v>
      </c>
      <c r="G30" s="38">
        <f t="shared" si="3"/>
        <v>378.0367</v>
      </c>
      <c r="H30" s="38">
        <f t="shared" si="4"/>
        <v>378.0367</v>
      </c>
      <c r="I30" s="38">
        <f t="shared" si="5"/>
        <v>378.0367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2909.28</v>
      </c>
      <c r="D31" s="38">
        <f t="shared" si="0"/>
        <v>29092.800000000003</v>
      </c>
      <c r="E31" s="38">
        <f t="shared" si="1"/>
        <v>2909.28</v>
      </c>
      <c r="F31" s="38">
        <f t="shared" si="2"/>
        <v>29092.800000000003</v>
      </c>
      <c r="G31" s="38">
        <f t="shared" si="3"/>
        <v>2909.28</v>
      </c>
      <c r="H31" s="38">
        <f t="shared" si="4"/>
        <v>2909.28</v>
      </c>
      <c r="I31" s="38">
        <f t="shared" si="5"/>
        <v>2909.28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139.85</v>
      </c>
      <c r="D40" s="38">
        <f t="shared" si="0"/>
        <v>1.3985</v>
      </c>
      <c r="E40" s="38">
        <f t="shared" si="1"/>
        <v>1.3985</v>
      </c>
      <c r="F40" s="38">
        <f t="shared" si="2"/>
        <v>1.3985</v>
      </c>
      <c r="G40" s="38">
        <f t="shared" si="3"/>
        <v>1.3985</v>
      </c>
      <c r="H40" s="38">
        <f t="shared" si="4"/>
        <v>13.985</v>
      </c>
      <c r="I40" s="38">
        <f t="shared" si="5"/>
        <v>1.3985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33988.09507</v>
      </c>
      <c r="E42" s="39">
        <f t="shared" si="6"/>
        <v>3374.4831</v>
      </c>
      <c r="F42" s="39">
        <f t="shared" si="6"/>
        <v>33988.09507</v>
      </c>
      <c r="G42" s="39">
        <f t="shared" si="6"/>
        <v>3624.66789</v>
      </c>
      <c r="H42" s="39">
        <f t="shared" si="6"/>
        <v>3672.95199</v>
      </c>
      <c r="I42" s="39">
        <f t="shared" si="6"/>
        <v>3374.4831</v>
      </c>
    </row>
    <row r="44" spans="2:4" ht="12.75">
      <c r="B44" s="32" t="s">
        <v>176</v>
      </c>
      <c r="C44">
        <v>16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3">
        <v>9.6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700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8.736257817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22</v>
      </c>
      <c r="E28">
        <f>C28*3</f>
        <v>66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67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67</v>
      </c>
    </row>
    <row r="36" ht="7.5" customHeight="1"/>
    <row r="37" spans="2:5" ht="15.75">
      <c r="B37" s="4" t="s">
        <v>47</v>
      </c>
      <c r="E37" s="20">
        <f>E22*E24*E35</f>
        <v>409730.4916173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9.098724606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140120.35893239998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164</v>
      </c>
      <c r="E16">
        <f>IF(C16="High dust potential (&lt;50% cover or screening)",300,IF(C16="Moderate dust potential (50-75% cover)",200,IF(C16="Low dust potential (75-95% cover)",100,IF(C16="No dust potential (&gt;95% cover)",10))))</f>
        <v>10</v>
      </c>
    </row>
    <row r="17" ht="3.75" customHeight="1"/>
    <row r="18" spans="2:5" ht="12.75">
      <c r="B18" s="3" t="s">
        <v>4</v>
      </c>
      <c r="E18" s="3">
        <f>E14+E16</f>
        <v>10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0.0033988095070000006</v>
      </c>
    </row>
    <row r="21" ht="7.5" customHeight="1"/>
    <row r="22" spans="1:5" ht="12.75">
      <c r="A22" s="3" t="s">
        <v>2</v>
      </c>
      <c r="B22" t="s">
        <v>80</v>
      </c>
      <c r="C22">
        <v>117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299</v>
      </c>
      <c r="D24" s="10"/>
      <c r="E24" s="10">
        <f>IF(C24&lt;100,20,IF(C24&lt;200,15,IF(C24&lt;300,10,5)))</f>
        <v>10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110</v>
      </c>
    </row>
    <row r="29" ht="7.5" customHeight="1"/>
    <row r="30" spans="2:5" ht="15.75">
      <c r="B30" s="4" t="s">
        <v>83</v>
      </c>
      <c r="E30" s="20">
        <f>E18*E20*E28</f>
        <v>3.738690457700001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800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0.0033988095070000006</v>
      </c>
    </row>
    <row r="26" ht="7.5" customHeight="1"/>
    <row r="27" spans="1:5" ht="12.75">
      <c r="A27" s="3" t="s">
        <v>2</v>
      </c>
      <c r="B27" t="s">
        <v>97</v>
      </c>
      <c r="C27">
        <v>537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107</v>
      </c>
      <c r="E33" s="10">
        <f>IF(C33="Highly attractive",100,IF(C33="Moderately attractive",50,IF(C33="Low attractiveness",25,IF(C33="Not attractive",0))))</f>
        <v>0</v>
      </c>
    </row>
    <row r="34" ht="3.75" customHeight="1"/>
    <row r="35" spans="2:5" ht="12.75">
      <c r="B35" s="3" t="s">
        <v>37</v>
      </c>
      <c r="E35" s="3">
        <f>E27+E29+E31+E33</f>
        <v>310</v>
      </c>
    </row>
    <row r="36" ht="7.5" customHeight="1"/>
    <row r="37" spans="2:5" ht="15.75">
      <c r="B37" s="4" t="s">
        <v>99</v>
      </c>
      <c r="E37" s="20">
        <f>E23*E25*E35</f>
        <v>842.9047577360002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11" sqref="B11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109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409730.4916173</v>
      </c>
    </row>
    <row r="14" ht="7.5" customHeight="1"/>
    <row r="15" spans="2:3" ht="12.75">
      <c r="B15" t="s">
        <v>112</v>
      </c>
      <c r="C15" s="16">
        <f>'3. Surface Water'!E38</f>
        <v>140120.35893239998</v>
      </c>
    </row>
    <row r="16" ht="7.5" customHeight="1"/>
    <row r="17" spans="2:3" ht="12.75">
      <c r="B17" t="s">
        <v>113</v>
      </c>
      <c r="C17" s="16">
        <f>'4. Air Pathway'!E30</f>
        <v>3.738690457700001</v>
      </c>
    </row>
    <row r="18" ht="7.5" customHeight="1"/>
    <row r="19" spans="2:3" ht="12.75">
      <c r="B19" t="s">
        <v>143</v>
      </c>
      <c r="C19" s="16">
        <f>'5. Direct Contact (waste pile)'!E37</f>
        <v>842.9047577360002</v>
      </c>
    </row>
    <row r="21" spans="2:3" ht="15.75">
      <c r="B21" s="4" t="s">
        <v>203</v>
      </c>
      <c r="C21" s="20">
        <f>(C13+C15+C17+C19)/100000</f>
        <v>5.506974939978936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2009-01-22T16:54:03Z</dcterms:modified>
  <cp:category/>
  <cp:version/>
  <cp:contentType/>
  <cp:contentStatus/>
</cp:coreProperties>
</file>