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90" windowWidth="15270" windowHeight="5160" tabRatio="989" activeTab="5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<sst xmlns="http://schemas.openxmlformats.org/spreadsheetml/2006/main" count="352" uniqueCount="209">
  <si>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</si>
  <si>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</si>
  <si>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</si>
  <si>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</si>
  <si>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</si>
  <si>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</si>
  <si>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</si>
  <si>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</si>
  <si>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</si>
  <si>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</si>
  <si>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</si>
  <si>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</si>
  <si>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</si>
  <si>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</si>
  <si>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</si>
  <si>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</si>
  <si>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</si>
  <si>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</si>
  <si>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</si>
  <si>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</si>
  <si>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</si>
  <si>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</si>
  <si>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</si>
  <si>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</si>
  <si>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</si>
  <si>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</si>
  <si>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</si>
  <si>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</si>
  <si>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</si>
  <si>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</si>
  <si>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</si>
  <si>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</si>
  <si>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</si>
  <si>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</si>
  <si>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</si>
  <si>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</si>
  <si>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</si>
  <si>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</si>
  <si>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</si>
  <si>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</si>
  <si>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</si>
  <si>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</si>
  <si>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</si>
  <si>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</si>
  <si>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</si>
  <si>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</si>
  <si>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</si>
  <si>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</si>
  <si>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</si>
  <si>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</si>
  <si>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</si>
  <si>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</si>
  <si>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</si>
  <si>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</si>
  <si>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</si>
  <si>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</si>
  <si>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</si>
  <si>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</si>
  <si>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</si>
  <si>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</si>
  <si>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</si>
  <si>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</si>
  <si>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</si>
  <si>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</si>
  <si>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</si>
  <si>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</si>
  <si>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</si>
  <si>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</si>
  <si>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</si>
  <si>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</si>
  <si>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</si>
  <si>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</si>
  <si>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</si>
  <si>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</si>
  <si>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</si>
  <si>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</si>
  <si>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</si>
  <si>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</si>
  <si>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</si>
  <si>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</si>
  <si>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</si>
  <si>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</si>
  <si>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</si>
  <si>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</si>
  <si>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</si>
  <si>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</si>
  <si>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</si>
  <si>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</si>
  <si>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</si>
  <si>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</si>
  <si>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</si>
  <si>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</si>
  <si>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</si>
  <si>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</si>
  <si>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</si>
  <si>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</si>
  <si>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</si>
  <si>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</si>
  <si>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</si>
  <si>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</si>
  <si>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</si>
  <si>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</si>
  <si>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</si>
  <si>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</si>
  <si>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</si>
  <si>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</si>
  <si>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</si>
  <si>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</si>
  <si>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</si>
  <si>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</si>
  <si>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</si>
  <si>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</si>
  <si>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</si>
  <si>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</si>
  <si>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</si>
  <si>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</si>
  <si>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</si>
  <si>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</si>
  <si>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</si>
  <si>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</si>
  <si>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</si>
  <si>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</si>
  <si>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</si>
  <si>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</si>
  <si>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</si>
  <si>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</si>
  <si>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</si>
  <si>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</si>
  <si>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</si>
  <si>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</si>
  <si>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</si>
  <si>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</si>
  <si>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</si>
  <si>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</si>
  <si>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</si>
  <si>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</si>
  <si>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</si>
  <si>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</si>
  <si>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</si>
  <si>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</si>
  <si>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</si>
  <si>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</si>
  <si>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</si>
  <si>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</si>
  <si>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</si>
  <si>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</si>
  <si>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</si>
  <si>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</si>
  <si>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</si>
  <si>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</si>
  <si>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</si>
  <si>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</si>
  <si>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</si>
  <si>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</si>
  <si>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</si>
  <si>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</si>
  <si>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</si>
  <si>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</si>
  <si>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</si>
  <si>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</si>
  <si>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</si>
  <si>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</si>
  <si>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</si>
  <si>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</si>
  <si>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</si>
  <si>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</si>
  <si>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</si>
  <si>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</si>
  <si>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</si>
  <si>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</si>
  <si>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</si>
  <si>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</si>
  <si>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</si>
  <si>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</si>
  <si>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</si>
  <si>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</si>
  <si>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</si>
  <si>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</si>
  <si>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</si>
  <si>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</si>
  <si>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</si>
  <si>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</si>
  <si>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</si>
  <si>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</si>
  <si>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</si>
  <si>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</si>
  <si>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</si>
  <si>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</si>
  <si>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</si>
  <si>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</si>
  <si>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</si>
  <si>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</si>
  <si>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</si>
  <si>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</si>
  <si>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</si>
  <si>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</si>
  <si>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</si>
  <si>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</si>
  <si>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</si>
  <si>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</si>
  <si>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</si>
  <si>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</si>
  <si>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</si>
  <si>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</si>
  <si>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</si>
  <si>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Hollyford</t>
  </si>
  <si>
    <t>HFD_SP01</t>
  </si>
  <si>
    <t>23rd Sept 2008</t>
  </si>
  <si>
    <t>Fionnuala Ni Mhairtin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</si>
</sst>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5.285258984</v>
      </c>
    </row>
    <row r="5" ht="3.75" customHeight="1">
      <c r="A5" s="19"/>
    </row>
    <row r="6" spans="1:11" ht="12.75">
      <c r="A6" s="19" t="s">
        <v>7</v>
      </c>
      <c r="B6" t="s">
        <v>206</v>
      </c>
      <c r="D6" s="3" t="s">
        <v>130</v>
      </c>
      <c r="K6">
        <f>(K17*(F42+G42+I42)+IF(B14="YES",K17*142,0))/10000+D44</f>
        <v>5.779008405</v>
      </c>
    </row>
    <row r="7" ht="3.75" customHeight="1">
      <c r="A7" s="19"/>
    </row>
    <row r="8" spans="1:11" ht="12.75">
      <c r="A8" s="19" t="s">
        <v>9</v>
      </c>
      <c r="B8" t="s">
        <v>207</v>
      </c>
      <c r="D8" s="3" t="s">
        <v>131</v>
      </c>
      <c r="K8">
        <f>IF(G20="","ERROR",(I20*D42)/10000)</f>
        <v>0.00202970263</v>
      </c>
    </row>
    <row r="9" ht="3.75" customHeight="1">
      <c r="A9" s="19"/>
    </row>
    <row r="10" spans="1:11" ht="12.75">
      <c r="A10" s="19" t="s">
        <v>10</v>
      </c>
      <c r="B10" t="s">
        <v>208</v>
      </c>
      <c r="D10" s="3" t="s">
        <v>132</v>
      </c>
      <c r="K10">
        <f>IF(G20="","ERROR",(I20*D42)/10000)</f>
        <v>0.00202970263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11.068326794260003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616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411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68.11</v>
      </c>
      <c r="D25" s="38">
        <f t="shared" si="0"/>
        <v>681.1</v>
      </c>
      <c r="E25" s="38">
        <f t="shared" si="1"/>
        <v>6.811</v>
      </c>
      <c r="F25" s="38">
        <f t="shared" si="2"/>
        <v>681.1</v>
      </c>
      <c r="G25" s="38">
        <f t="shared" si="3"/>
        <v>0.6811</v>
      </c>
      <c r="H25" s="38">
        <f t="shared" si="4"/>
        <v>6.811</v>
      </c>
      <c r="I25" s="38">
        <f t="shared" si="5"/>
        <v>6.811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643.81</v>
      </c>
      <c r="D26" s="38">
        <f t="shared" si="0"/>
        <v>6.4380999999999995</v>
      </c>
      <c r="E26" s="38">
        <f t="shared" si="1"/>
        <v>6.4380999999999995</v>
      </c>
      <c r="F26" s="38">
        <f t="shared" si="2"/>
        <v>6.4380999999999995</v>
      </c>
      <c r="G26" s="38">
        <f t="shared" si="3"/>
        <v>0.64381</v>
      </c>
      <c r="H26" s="38">
        <f t="shared" si="4"/>
        <v>0.64381</v>
      </c>
      <c r="I26" s="38">
        <f t="shared" si="5"/>
        <v>6.4380999999999995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74.74</v>
      </c>
      <c r="D28" s="38">
        <f t="shared" si="0"/>
        <v>747.4</v>
      </c>
      <c r="E28" s="38">
        <f t="shared" si="1"/>
        <v>7.474</v>
      </c>
      <c r="F28" s="38">
        <f t="shared" si="2"/>
        <v>747.4</v>
      </c>
      <c r="G28" s="38">
        <f t="shared" si="3"/>
        <v>7.474</v>
      </c>
      <c r="H28" s="38">
        <f t="shared" si="4"/>
        <v>7.474</v>
      </c>
      <c r="I28" s="38">
        <f t="shared" si="5"/>
        <v>7.474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4585.75</v>
      </c>
      <c r="D29" s="38">
        <f t="shared" si="0"/>
        <v>0</v>
      </c>
      <c r="E29" s="38">
        <f t="shared" si="1"/>
        <v>458.57500000000005</v>
      </c>
      <c r="F29" s="38">
        <f t="shared" si="2"/>
        <v>0</v>
      </c>
      <c r="G29" s="38">
        <f t="shared" si="3"/>
        <v>4585.75</v>
      </c>
      <c r="H29" s="38">
        <f t="shared" si="4"/>
        <v>4585.75</v>
      </c>
      <c r="I29" s="38">
        <f t="shared" si="5"/>
        <v>458.57500000000005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29283.53</v>
      </c>
      <c r="D30" s="38">
        <f t="shared" si="0"/>
        <v>29.28353</v>
      </c>
      <c r="E30" s="38">
        <f t="shared" si="1"/>
        <v>292.8353</v>
      </c>
      <c r="F30" s="38">
        <f t="shared" si="2"/>
        <v>29.28353</v>
      </c>
      <c r="G30" s="38">
        <f t="shared" si="3"/>
        <v>292.8353</v>
      </c>
      <c r="H30" s="38">
        <f t="shared" si="4"/>
        <v>292.8353</v>
      </c>
      <c r="I30" s="38">
        <f t="shared" si="5"/>
        <v>292.8353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50.11</v>
      </c>
      <c r="D31" s="38">
        <f t="shared" si="0"/>
        <v>501.1</v>
      </c>
      <c r="E31" s="38">
        <f t="shared" si="1"/>
        <v>50.11</v>
      </c>
      <c r="F31" s="38">
        <f t="shared" si="2"/>
        <v>501.1</v>
      </c>
      <c r="G31" s="38">
        <f t="shared" si="3"/>
        <v>50.11</v>
      </c>
      <c r="H31" s="38">
        <f t="shared" si="4"/>
        <v>50.11</v>
      </c>
      <c r="I31" s="38">
        <f t="shared" si="5"/>
        <v>50.11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643.81</v>
      </c>
      <c r="D32" s="38">
        <f t="shared" si="0"/>
        <v>64.381</v>
      </c>
      <c r="E32" s="38">
        <f t="shared" si="1"/>
        <v>0.64381</v>
      </c>
      <c r="F32" s="38">
        <f t="shared" si="2"/>
        <v>64.381</v>
      </c>
      <c r="G32" s="38">
        <f t="shared" si="3"/>
        <v>0</v>
      </c>
      <c r="H32" s="38">
        <f t="shared" si="4"/>
        <v>0</v>
      </c>
      <c r="I32" s="38">
        <f t="shared" si="5"/>
        <v>0.64381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2029.70263</v>
      </c>
      <c r="E42" s="39">
        <f t="shared" si="6"/>
        <v>822.8872100000001</v>
      </c>
      <c r="F42" s="39">
        <f t="shared" si="6"/>
        <v>2029.70263</v>
      </c>
      <c r="G42" s="39">
        <f t="shared" si="6"/>
        <v>4937.49421</v>
      </c>
      <c r="H42" s="39">
        <f t="shared" si="6"/>
        <v>4943.62411</v>
      </c>
      <c r="I42" s="39">
        <f t="shared" si="6"/>
        <v>822.8872100000001</v>
      </c>
    </row>
    <row r="44" spans="2:4" ht="12.75">
      <c r="B44" s="32" t="s">
        <v>176</v>
      </c>
      <c r="C44">
        <v>30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C36" sqref="C3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11" t="s">
        <v>29</v>
      </c>
      <c r="C19" s="9" t="s">
        <v>24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15</v>
      </c>
    </row>
    <row r="20" spans="2:5" ht="13.5" thickBot="1">
      <c r="B20" t="s">
        <v>142</v>
      </c>
      <c r="C20" s="43">
        <v>3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700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5.285258984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20</v>
      </c>
      <c r="E26" s="10">
        <f>IF(J26&lt;&gt;"ERROR",J26,K26)</f>
        <v>2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2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11</v>
      </c>
      <c r="E28">
        <f>C28*3</f>
        <v>33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35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41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35</v>
      </c>
    </row>
    <row r="36" ht="7.5" customHeight="1"/>
    <row r="37" spans="2:5" ht="15.75">
      <c r="B37" s="4" t="s">
        <v>47</v>
      </c>
      <c r="E37" s="20">
        <f>E22*E24*E35</f>
        <v>129488.84510800001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7">
      <selection activeCell="C36" sqref="C3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240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5.779008405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150</v>
      </c>
      <c r="D26" s="10"/>
      <c r="E26" s="10">
        <f>C26</f>
        <v>150</v>
      </c>
    </row>
    <row r="27" ht="3.75" customHeight="1" thickBot="1">
      <c r="C27">
        <v>150</v>
      </c>
    </row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230</v>
      </c>
    </row>
    <row r="37" ht="7.5" customHeight="1"/>
    <row r="38" spans="2:5" ht="15.75">
      <c r="B38" s="4" t="s">
        <v>76</v>
      </c>
      <c r="E38" s="20">
        <f>E22*E24*E36</f>
        <v>319001.263956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C25" sqref="C25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163</v>
      </c>
      <c r="E16">
        <f>IF(C16="High dust potential (&lt;50% cover or screening)",300,IF(C16="Moderate dust potential (50-75% cover)",200,IF(C16="Low dust potential (75-95% cover)",100,IF(C16="No dust potential (&gt;95% cover)",10))))</f>
        <v>100</v>
      </c>
    </row>
    <row r="17" ht="3.75" customHeight="1"/>
    <row r="18" spans="2:5" ht="12.75">
      <c r="B18" s="3" t="s">
        <v>4</v>
      </c>
      <c r="E18" s="3">
        <f>E14+E16</f>
        <v>100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0.00202970263</v>
      </c>
    </row>
    <row r="21" ht="7.5" customHeight="1"/>
    <row r="22" spans="1:5" ht="12.75">
      <c r="A22" s="3" t="s">
        <v>2</v>
      </c>
      <c r="B22" t="s">
        <v>80</v>
      </c>
      <c r="C22">
        <v>50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199</v>
      </c>
      <c r="D24" s="10"/>
      <c r="E24" s="10">
        <f>IF(C24&lt;100,20,IF(C24&lt;200,15,IF(C24&lt;300,10,5)))</f>
        <v>15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65</v>
      </c>
    </row>
    <row r="29" ht="7.5" customHeight="1"/>
    <row r="30" spans="2:5" ht="15.75">
      <c r="B30" s="4" t="s">
        <v>83</v>
      </c>
      <c r="E30" s="20">
        <f>E18*E20*E28</f>
        <v>13.193067095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20">
      <selection activeCell="C36" sqref="C3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340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0.00202970263</v>
      </c>
    </row>
    <row r="26" ht="7.5" customHeight="1"/>
    <row r="27" spans="1:5" ht="12.75">
      <c r="A27" s="3" t="s">
        <v>2</v>
      </c>
      <c r="B27" t="s">
        <v>97</v>
      </c>
      <c r="C27">
        <v>194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173</v>
      </c>
      <c r="E31">
        <f>IF(C31="Predominantly working outside",200,IF(C31="Farmers",100,IF(C31="Predominantly working inside",50,IF(C31="No workers",0))))</f>
        <v>100</v>
      </c>
    </row>
    <row r="32" ht="3.75" customHeight="1"/>
    <row r="33" spans="2:5" ht="25.5">
      <c r="B33" s="6" t="s">
        <v>98</v>
      </c>
      <c r="C33" s="10" t="s">
        <v>106</v>
      </c>
      <c r="E33" s="10">
        <f>IF(C33="Highly attractive",100,IF(C33="Moderately attractive",50,IF(C33="Low attractiveness",25,IF(C33="Not attractive",0))))</f>
        <v>25</v>
      </c>
    </row>
    <row r="34" ht="3.75" customHeight="1"/>
    <row r="35" spans="2:5" ht="12.75">
      <c r="B35" s="3" t="s">
        <v>37</v>
      </c>
      <c r="E35" s="3">
        <f>E27+E29+E31+E33</f>
        <v>235</v>
      </c>
    </row>
    <row r="36" ht="7.5" customHeight="1"/>
    <row r="37" spans="2:5" ht="15.75">
      <c r="B37" s="4" t="s">
        <v>99</v>
      </c>
      <c r="E37" s="20">
        <f>E23*E25*E35</f>
        <v>162.17324013700002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129488.84510800001</v>
      </c>
    </row>
    <row r="14" ht="7.5" customHeight="1"/>
    <row r="15" spans="2:3" ht="12.75">
      <c r="B15" t="s">
        <v>112</v>
      </c>
      <c r="C15" s="16">
        <f>'3. Surface Water'!E38</f>
        <v>319001.263956</v>
      </c>
    </row>
    <row r="16" ht="7.5" customHeight="1"/>
    <row r="17" spans="2:3" ht="12.75">
      <c r="B17" t="s">
        <v>113</v>
      </c>
      <c r="C17" s="16">
        <f>'4. Air Pathway'!E30</f>
        <v>13.193067095</v>
      </c>
    </row>
    <row r="18" ht="7.5" customHeight="1"/>
    <row r="19" spans="2:3" ht="12.75">
      <c r="B19" t="s">
        <v>143</v>
      </c>
      <c r="C19" s="16">
        <f>'5. Direct Contact (waste pile)'!E37</f>
        <v>162.17324013700002</v>
      </c>
    </row>
    <row r="21" spans="2:3" ht="15.75">
      <c r="B21" s="4" t="s">
        <v>203</v>
      </c>
      <c r="C21" s="20">
        <f>(C13+C15+C17+C19)/100000</f>
        <v>4.48665475371232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2009-01-26T19:31:51Z</dcterms:modified>
  <cp:category/>
  <cp:version/>
  <cp:contentType/>
  <cp:contentStatus/>
</cp:coreProperties>
</file>