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140" windowWidth="15480" windowHeight="648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<sst xmlns="http://schemas.openxmlformats.org/spreadsheetml/2006/main" count="352" uniqueCount="211">
  <si>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</si>
  <si>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</si>
  <si>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</si>
  <si>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</si>
  <si>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</si>
  <si>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</si>
  <si>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</si>
  <si>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</si>
  <si>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</si>
  <si>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</si>
  <si>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</si>
  <si>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</si>
  <si>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</si>
  <si>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</si>
  <si>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</si>
  <si>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</si>
  <si>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</si>
  <si>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</si>
  <si>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</si>
  <si>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</si>
  <si>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</si>
  <si>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</si>
  <si>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</si>
  <si>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</si>
  <si>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</si>
  <si>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</si>
  <si>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</si>
  <si>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</si>
  <si>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</si>
  <si>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</si>
  <si>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</si>
  <si>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</si>
  <si>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</si>
  <si>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</si>
  <si>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</si>
  <si>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</si>
  <si>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</si>
  <si>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</si>
  <si>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</si>
  <si>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</si>
  <si>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</si>
  <si>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</si>
  <si>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</si>
  <si>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</si>
  <si>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</si>
  <si>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</si>
  <si>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</si>
  <si>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</si>
  <si>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</si>
  <si>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</si>
  <si>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</si>
  <si>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</si>
  <si>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</si>
  <si>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</si>
  <si>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</si>
  <si>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</si>
  <si>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</si>
  <si>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</si>
  <si>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</si>
  <si>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</si>
  <si>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</si>
  <si>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</si>
  <si>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</si>
  <si>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</si>
  <si>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</si>
  <si>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</si>
  <si>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</si>
  <si>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</si>
  <si>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</si>
  <si>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</si>
  <si>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</si>
  <si>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</si>
  <si>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</si>
  <si>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</si>
  <si>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</si>
  <si>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</si>
  <si>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</si>
  <si>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</si>
  <si>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</si>
  <si>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</si>
  <si>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</si>
  <si>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</si>
  <si>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</si>
  <si>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</si>
  <si>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</si>
  <si>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</si>
  <si>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</si>
  <si>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</si>
  <si>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</si>
  <si>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</si>
  <si>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</si>
  <si>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</si>
  <si>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</si>
  <si>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</si>
  <si>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</si>
  <si>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</si>
  <si>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</si>
  <si>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</si>
  <si>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</si>
  <si>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</si>
  <si>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</si>
  <si>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</si>
  <si>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</si>
  <si>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</si>
  <si>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</si>
  <si>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</si>
  <si>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</si>
  <si>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</si>
  <si>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</si>
  <si>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</si>
  <si>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</si>
  <si>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</si>
  <si>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</si>
  <si>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</si>
  <si>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</si>
  <si>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</si>
  <si>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</si>
  <si>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</si>
  <si>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</si>
  <si>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</si>
  <si>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</si>
  <si>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</si>
  <si>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</si>
  <si>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</si>
  <si>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</si>
  <si>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</si>
  <si>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</si>
  <si>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</si>
  <si>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</si>
  <si>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</si>
  <si>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</si>
  <si>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</si>
  <si>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</si>
  <si>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</si>
  <si>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</si>
  <si>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</si>
  <si>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</si>
  <si>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</si>
  <si>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</si>
  <si>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</si>
  <si>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</si>
  <si>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</si>
  <si>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</si>
  <si>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</si>
  <si>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</si>
  <si>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</si>
  <si>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</si>
  <si>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</si>
  <si>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</si>
  <si>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</si>
  <si>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</si>
  <si>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</si>
  <si>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</si>
  <si>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</si>
  <si>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</si>
  <si>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</si>
  <si>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</si>
  <si>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</si>
  <si>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</si>
  <si>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</si>
  <si>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</si>
  <si>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</si>
  <si>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</si>
  <si>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</si>
  <si>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</si>
  <si>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</si>
  <si>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</si>
  <si>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</si>
  <si>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</si>
  <si>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</si>
  <si>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</si>
  <si>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</si>
  <si>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</si>
  <si>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</si>
  <si>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</si>
  <si>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</si>
  <si>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</si>
  <si>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</si>
  <si>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</si>
  <si>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</si>
  <si>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</si>
  <si>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</si>
  <si>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</si>
  <si>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</si>
  <si>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</si>
  <si>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</si>
  <si>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</si>
  <si>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</si>
  <si>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</si>
  <si>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</si>
  <si>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</si>
  <si>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</si>
  <si>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</si>
  <si>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</si>
  <si>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</si>
  <si>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</si>
  <si>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</si>
  <si>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</si>
  <si>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</si>
  <si>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</si>
  <si>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</si>
  <si>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</si>
  <si>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</si>
  <si>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</si>
  <si>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</si>
  <si>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Abbeytown, Forshore</t>
  </si>
  <si>
    <t>ABB_FS</t>
  </si>
  <si>
    <t>25th Sept 2008</t>
  </si>
  <si>
    <t>Fionnuala Ni Mhairtin</t>
  </si>
  <si>
    <t>Abbeytown</t>
  </si>
  <si>
    <t>29th Sept 2008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</si>
</sst>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K7" sqref="K7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15.3887995913334</v>
      </c>
    </row>
    <row r="5" ht="3.75" customHeight="1">
      <c r="A5" s="19"/>
    </row>
    <row r="6" spans="1:11" ht="12.75">
      <c r="A6" s="19" t="s">
        <v>7</v>
      </c>
      <c r="B6" t="s">
        <v>206</v>
      </c>
      <c r="D6" s="3" t="s">
        <v>130</v>
      </c>
      <c r="K6">
        <f>(K17*(F42+G42+I42)+IF(B14="YES",K17*H42,0))/10000+D44</f>
        <v>16.616064172289</v>
      </c>
    </row>
    <row r="7" ht="3.75" customHeight="1">
      <c r="A7" s="19"/>
    </row>
    <row r="8" spans="1:11" ht="12.75">
      <c r="A8" s="19" t="s">
        <v>9</v>
      </c>
      <c r="B8" t="s">
        <v>207</v>
      </c>
      <c r="D8" s="3" t="s">
        <v>131</v>
      </c>
      <c r="K8">
        <f>IF(G20="","ERROR",(I20*D42)/10000)</f>
        <v>0.6128093629999999</v>
      </c>
    </row>
    <row r="9" ht="3.75" customHeight="1">
      <c r="A9" s="19"/>
    </row>
    <row r="10" spans="1:11" ht="12.75">
      <c r="A10" s="19" t="s">
        <v>10</v>
      </c>
      <c r="B10" t="s">
        <v>208</v>
      </c>
      <c r="D10" s="3" t="s">
        <v>132</v>
      </c>
      <c r="K10">
        <f>IF(G20="","ERROR",(I20*D42)/10000)</f>
        <v>0.6128093629999999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33.230482489622396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49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68958</v>
      </c>
      <c r="K17">
        <f>IF(G17&gt;=1000000,100,IF(G17&lt;1000,1,(1+G17/10000)))</f>
        <v>7.8958</v>
      </c>
    </row>
    <row r="18" ht="3.75" customHeight="1"/>
    <row r="19" ht="3.75" customHeight="1"/>
    <row r="20" spans="2:9" ht="14.25">
      <c r="B20" t="s">
        <v>120</v>
      </c>
      <c r="G20">
        <v>34479</v>
      </c>
      <c r="I20">
        <f>IF(G20&lt;100,0.001,IF(G20&lt;1000,0.01,IF(G20&lt;10000,0.1,IF(G20&lt;100000,1,IF(G20&lt;1000000,10,IF(G20&lt;10000000,100,1000))))))</f>
        <v>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0</v>
      </c>
      <c r="D25" s="38">
        <f t="shared" si="0"/>
        <v>0</v>
      </c>
      <c r="E25" s="38">
        <f t="shared" si="1"/>
        <v>0</v>
      </c>
      <c r="F25" s="38">
        <f t="shared" si="2"/>
        <v>0</v>
      </c>
      <c r="G25" s="38">
        <f t="shared" si="3"/>
        <v>0</v>
      </c>
      <c r="H25" s="38">
        <f t="shared" si="4"/>
        <v>0</v>
      </c>
      <c r="I25" s="38">
        <f t="shared" si="5"/>
        <v>0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540.06</v>
      </c>
      <c r="D26" s="38">
        <f t="shared" si="0"/>
        <v>5.4006</v>
      </c>
      <c r="E26" s="38">
        <f t="shared" si="1"/>
        <v>5.4006</v>
      </c>
      <c r="F26" s="38">
        <f t="shared" si="2"/>
        <v>5.4006</v>
      </c>
      <c r="G26" s="38">
        <f t="shared" si="3"/>
        <v>0.54006</v>
      </c>
      <c r="H26" s="38">
        <f t="shared" si="4"/>
        <v>0.54006</v>
      </c>
      <c r="I26" s="38">
        <f t="shared" si="5"/>
        <v>5.4006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56.35</v>
      </c>
      <c r="D29" s="38">
        <f t="shared" si="0"/>
        <v>0</v>
      </c>
      <c r="E29" s="38">
        <f t="shared" si="1"/>
        <v>5.635000000000001</v>
      </c>
      <c r="F29" s="38">
        <f t="shared" si="2"/>
        <v>0</v>
      </c>
      <c r="G29" s="38">
        <f t="shared" si="3"/>
        <v>56.35</v>
      </c>
      <c r="H29" s="38">
        <f t="shared" si="4"/>
        <v>56.35</v>
      </c>
      <c r="I29" s="38">
        <f t="shared" si="5"/>
        <v>5.635000000000001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7356.93</v>
      </c>
      <c r="D30" s="38">
        <f t="shared" si="0"/>
        <v>7.35693</v>
      </c>
      <c r="E30" s="38">
        <f t="shared" si="1"/>
        <v>73.5693</v>
      </c>
      <c r="F30" s="38">
        <f t="shared" si="2"/>
        <v>7.35693</v>
      </c>
      <c r="G30" s="38">
        <f t="shared" si="3"/>
        <v>73.5693</v>
      </c>
      <c r="H30" s="38">
        <f t="shared" si="4"/>
        <v>73.5693</v>
      </c>
      <c r="I30" s="38">
        <f t="shared" si="5"/>
        <v>73.5693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603.66</v>
      </c>
      <c r="D31" s="38">
        <f t="shared" si="0"/>
        <v>6036.599999999999</v>
      </c>
      <c r="E31" s="38">
        <f t="shared" si="1"/>
        <v>603.66</v>
      </c>
      <c r="F31" s="38">
        <f t="shared" si="2"/>
        <v>6036.599999999999</v>
      </c>
      <c r="G31" s="38">
        <f t="shared" si="3"/>
        <v>603.66</v>
      </c>
      <c r="H31" s="38">
        <f t="shared" si="4"/>
        <v>603.66</v>
      </c>
      <c r="I31" s="38">
        <f t="shared" si="5"/>
        <v>603.66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709.1</v>
      </c>
      <c r="D32" s="38">
        <f t="shared" si="0"/>
        <v>70.91000000000001</v>
      </c>
      <c r="E32" s="38">
        <f t="shared" si="1"/>
        <v>0.7091000000000001</v>
      </c>
      <c r="F32" s="38">
        <f t="shared" si="2"/>
        <v>70.91000000000001</v>
      </c>
      <c r="G32" s="38">
        <f t="shared" si="3"/>
        <v>0</v>
      </c>
      <c r="H32" s="38">
        <f t="shared" si="4"/>
        <v>0</v>
      </c>
      <c r="I32" s="38">
        <f t="shared" si="5"/>
        <v>0.7091000000000001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782.61</v>
      </c>
      <c r="D40" s="38">
        <f t="shared" si="0"/>
        <v>7.8261</v>
      </c>
      <c r="E40" s="38">
        <f t="shared" si="1"/>
        <v>7.8261</v>
      </c>
      <c r="F40" s="38">
        <f t="shared" si="2"/>
        <v>7.8261</v>
      </c>
      <c r="G40" s="38">
        <f t="shared" si="3"/>
        <v>7.8261</v>
      </c>
      <c r="H40" s="38">
        <f t="shared" si="4"/>
        <v>78.26100000000001</v>
      </c>
      <c r="I40" s="38">
        <f t="shared" si="5"/>
        <v>7.8261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6128.093629999999</v>
      </c>
      <c r="E42" s="39">
        <f t="shared" si="6"/>
        <v>696.8001</v>
      </c>
      <c r="F42" s="39">
        <f t="shared" si="6"/>
        <v>6128.093629999999</v>
      </c>
      <c r="G42" s="39">
        <f t="shared" si="6"/>
        <v>741.9454599999999</v>
      </c>
      <c r="H42" s="39">
        <f t="shared" si="6"/>
        <v>812.3803599999999</v>
      </c>
      <c r="I42" s="39">
        <f t="shared" si="6"/>
        <v>696.8001</v>
      </c>
    </row>
    <row r="44" spans="2:4" ht="12.75">
      <c r="B44" s="32" t="s">
        <v>176</v>
      </c>
      <c r="C44">
        <v>105.2</v>
      </c>
      <c r="D44">
        <f>IF(C44&lt;100,5,IF(C44&lt;1000,10,25))</f>
        <v>10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E8" sqref="E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3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15.3887995913334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13</v>
      </c>
      <c r="E26" s="10">
        <f>IF(J26&lt;&gt;"ERROR",J26,K26)</f>
        <v>18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18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16</v>
      </c>
      <c r="E28">
        <f>C28*3</f>
        <v>48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66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66</v>
      </c>
    </row>
    <row r="36" ht="7.5" customHeight="1"/>
    <row r="37" spans="2:5" ht="15.75">
      <c r="B37" s="4" t="s">
        <v>47</v>
      </c>
      <c r="E37" s="20">
        <f>E22*E24*E35</f>
        <v>812528.6184224035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D34" sqref="D3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210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16.616064172289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75</v>
      </c>
      <c r="E33">
        <f>IF(C33="Yes (National Park, SAC, NHA)",20,IF(C33="No designation",0))</f>
        <v>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60</v>
      </c>
    </row>
    <row r="37" ht="7.5" customHeight="1"/>
    <row r="38" spans="2:5" ht="15.75">
      <c r="B38" s="4" t="s">
        <v>76</v>
      </c>
      <c r="E38" s="20">
        <f>E22*E24*E36</f>
        <v>797571.080269872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C23" sqref="C2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210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0.6128093629999999</v>
      </c>
    </row>
    <row r="21" ht="7.5" customHeight="1"/>
    <row r="22" spans="1:5" ht="12.75">
      <c r="A22" s="3" t="s">
        <v>2</v>
      </c>
      <c r="B22" t="s">
        <v>80</v>
      </c>
      <c r="C22">
        <v>313</v>
      </c>
      <c r="E22">
        <f>IF(C22=0,0,IF(C22&lt;10,1,IF(C22&lt;30,10,IF(C22&lt;100,30,IF(C22&lt;300,100,IF(C22&lt;1000,300,IF(C22&lt;3000,1000,IF(C22&lt;10000,3000,10000))))))))</f>
        <v>300</v>
      </c>
    </row>
    <row r="23" ht="3.75" customHeight="1"/>
    <row r="24" spans="2:5" ht="12.75">
      <c r="B24" s="6" t="s">
        <v>96</v>
      </c>
      <c r="C24" s="10">
        <v>300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325</v>
      </c>
    </row>
    <row r="29" ht="7.5" customHeight="1"/>
    <row r="30" spans="2:5" ht="15.75">
      <c r="B30" s="4" t="s">
        <v>83</v>
      </c>
      <c r="E30" s="20">
        <f>E18*E20*E28</f>
        <v>59748.91289249999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25" sqref="C2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210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340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0.6128093629999999</v>
      </c>
    </row>
    <row r="26" ht="7.5" customHeight="1"/>
    <row r="27" spans="1:5" ht="12.75">
      <c r="A27" s="3" t="s">
        <v>2</v>
      </c>
      <c r="B27" t="s">
        <v>97</v>
      </c>
      <c r="C27">
        <v>1141</v>
      </c>
      <c r="E27">
        <f>IF(C27=0,0,IF(C27&lt;10,1,IF(C27&lt;30,10,IF(C27&lt;100,30,IF(C27&lt;300,100,IF(C27&lt;1000,300,IF(C27&lt;3000,1000,IF(C27&lt;10000,3000,10000))))))))</f>
        <v>1000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139</v>
      </c>
      <c r="E31">
        <f>IF(C31="Predominantly working outside",200,IF(C31="Farmers",100,IF(C31="Predominantly working inside",50,IF(C31="No workers",0))))</f>
        <v>200</v>
      </c>
    </row>
    <row r="32" ht="3.75" customHeight="1"/>
    <row r="33" spans="2:5" ht="25.5">
      <c r="B33" s="6" t="s">
        <v>98</v>
      </c>
      <c r="C33" s="10" t="s">
        <v>105</v>
      </c>
      <c r="E33" s="10">
        <f>IF(C33="Highly attractive",100,IF(C33="Moderately attractive",50,IF(C33="Low attractiveness",25,IF(C33="Not attractive",0))))</f>
        <v>50</v>
      </c>
    </row>
    <row r="34" ht="3.75" customHeight="1"/>
    <row r="35" spans="2:5" ht="12.75">
      <c r="B35" s="3" t="s">
        <v>37</v>
      </c>
      <c r="E35" s="3">
        <f>E27+E29+E31+E33</f>
        <v>1260</v>
      </c>
    </row>
    <row r="36" ht="7.5" customHeight="1"/>
    <row r="37" spans="2:5" ht="15.75">
      <c r="B37" s="4" t="s">
        <v>99</v>
      </c>
      <c r="E37" s="20">
        <f>E23*E25*E35</f>
        <v>262527.5311092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9" sqref="B9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109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210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812528.6184224035</v>
      </c>
    </row>
    <row r="14" ht="7.5" customHeight="1"/>
    <row r="15" spans="2:3" ht="12.75">
      <c r="B15" t="s">
        <v>112</v>
      </c>
      <c r="C15" s="16">
        <f>'3. Surface Water'!E38</f>
        <v>797571.080269872</v>
      </c>
    </row>
    <row r="16" ht="7.5" customHeight="1"/>
    <row r="17" spans="2:3" ht="12.75">
      <c r="B17" t="s">
        <v>113</v>
      </c>
      <c r="C17" s="16">
        <f>'4. Air Pathway'!E30</f>
        <v>59748.91289249999</v>
      </c>
    </row>
    <row r="18" ht="7.5" customHeight="1"/>
    <row r="19" spans="2:3" ht="12.75">
      <c r="B19" t="s">
        <v>143</v>
      </c>
      <c r="C19" s="16">
        <f>'5. Direct Contact (waste pile)'!E37</f>
        <v>262527.5311092</v>
      </c>
    </row>
    <row r="21" spans="2:3" ht="15.75">
      <c r="B21" s="4" t="s">
        <v>203</v>
      </c>
      <c r="C21" s="20">
        <f>(C13+C15+C17+C19)/100000</f>
        <v>19.323761426939754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2009-01-22T10:49:50Z</dcterms:modified>
  <cp:category/>
  <cp:version/>
  <cp:contentType/>
  <cp:contentStatus/>
</cp:coreProperties>
</file>