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5210" windowHeight="5445" tabRatio="989" activeTab="0"/>
  </bookViews>
  <sheets>
    <sheet name="1. Waste hazard" sheetId="1" r:id="rId1"/>
    <sheet name="2. Groundwater" sheetId="2" r:id="rId2"/>
    <sheet name="3. Surface Water" sheetId="3" r:id="rId3"/>
    <sheet name="4. HMS-SS Score" sheetId="4" r:id="rId4"/>
    <sheet name="5. Lookup Tables" sheetId="5" r:id="rId5"/>
  </sheets>
  <definedNames>
    <definedName name="A_containment">'5. Lookup Tables'!$D$8:$D$11</definedName>
    <definedName name="A_distance">'5. Lookup Tables'!$D$13:$D$17</definedName>
    <definedName name="A_protected_areas">'5. Lookup Tables'!$D$14:$D$15</definedName>
    <definedName name="A_releases">'5. Lookup Tables'!$D$4:$D$5</definedName>
    <definedName name="AquiferType">'5. Lookup Tables'!$B$20:$B$30</definedName>
    <definedName name="Conditions_of_restrictions">'5. Lookup Tables'!$E$18:$E$21</definedName>
    <definedName name="DCP_access">'5. Lookup Tables'!$E$12:$E$15</definedName>
    <definedName name="DCP_attractiveness">'5. Lookup Tables'!$E$29:$E$32</definedName>
    <definedName name="DCP_observed">'5. Lookup Tables'!$E$4:$E$5</definedName>
    <definedName name="DCP_recreational">'5. Lookup Tables'!$E$8:$E$9</definedName>
    <definedName name="DCP_workers">'5. Lookup Tables'!$E$24:$E$26</definedName>
    <definedName name="DCS_exposure">'5. Lookup Tables'!$F$4:$F$5</definedName>
    <definedName name="DCS_receptors">'5. Lookup Tables'!$F$8:$F$9</definedName>
    <definedName name="DepthToWaterTable">'5. Lookup Tables'!$B$15:$B$17</definedName>
    <definedName name="Discharges">'5. Lookup Tables'!$A$12:$A$13</definedName>
    <definedName name="GW_Vulnerability">'5. Lookup Tables'!$B$33:$B$39</definedName>
    <definedName name="Marine">'5.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HMS-SS Score'!$A$1:$C$16</definedName>
    <definedName name="Releases">'5. Lookup Tables'!$B$4:$B$5</definedName>
    <definedName name="SiteContainment">'5. Lookup Tables'!$B$8:$B$12</definedName>
    <definedName name="SW_containment">'5. Lookup Tables'!$C$13:$C$16</definedName>
    <definedName name="SW_distance">'5. Lookup Tables'!$C$19:$C$21</definedName>
    <definedName name="SW_exceedances">'5. Lookup Tables'!$C$9:$C$10</definedName>
    <definedName name="SW_fishery">'5. Lookup Tables'!$C$24:$C$25</definedName>
    <definedName name="SW_livestock">'5. Lookup Tables'!$C$36:$C$37</definedName>
    <definedName name="SW_protected_area">'5. Lookup Tables'!$C$32:$C$33</definedName>
    <definedName name="SW_recreational">'5. Lookup Tables'!$C$28:$C$29</definedName>
    <definedName name="SW_releases">'5. Lookup Tables'!$C$4:$C$6</definedName>
    <definedName name="Waste_type">'5. Lookup Tables'!$A$4:$A$5</definedName>
  </definedNames>
  <calcPr fullCalcOnLoad="1"/>
</workbook>
</file>

<file path=xl/sharedStrings.xml><?xml version="1.0" encoding="utf-8"?>
<sst xmlns="http://schemas.openxmlformats.org/spreadsheetml/2006/main" count="282" uniqueCount="188">
  <si>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</si>
  <si>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</si>
  <si>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</si>
  <si>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</si>
  <si>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</si>
  <si>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</si>
  <si>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</si>
  <si>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</si>
  <si>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</si>
  <si>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</si>
  <si>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</si>
  <si>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</si>
  <si>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</si>
  <si>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</si>
  <si>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</si>
  <si>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</si>
  <si>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</si>
  <si>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</si>
  <si>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</si>
  <si>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</si>
  <si>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</si>
  <si>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</si>
  <si>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</si>
  <si>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</si>
  <si>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</si>
  <si>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</si>
  <si>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</si>
  <si>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</si>
  <si>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</si>
  <si>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</si>
  <si>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</si>
  <si>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</si>
  <si>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</si>
  <si>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</si>
  <si>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</si>
  <si>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</si>
  <si>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</si>
  <si>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</si>
  <si>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</si>
  <si>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</si>
  <si>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</si>
  <si>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</si>
  <si>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</si>
  <si>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</si>
  <si>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</si>
  <si>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</si>
  <si>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</si>
  <si>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</si>
  <si>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</si>
  <si>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</si>
  <si>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</si>
  <si>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</si>
  <si>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</si>
  <si>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</si>
  <si>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</si>
  <si>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</si>
  <si>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</si>
  <si>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</si>
  <si>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</si>
  <si>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</si>
  <si>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</si>
  <si>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Distance to nearest surface water drainage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</si>
  <si>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</si>
  <si>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</si>
  <si>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</si>
  <si>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</si>
  <si>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</si>
  <si>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</si>
  <si>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</si>
  <si>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</si>
  <si>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</si>
  <si>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</si>
  <si>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</si>
  <si>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</si>
  <si>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</si>
  <si>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</si>
  <si>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</si>
  <si>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</si>
  <si>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</si>
  <si>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Total length of drainage impacted (in metres)</t>
  </si>
  <si>
    <t>Yes (dust blow observed, evidence of waste blown from a pile, reliable witness accounts)</t>
  </si>
  <si>
    <t>High dust potential (&lt;25% cover)</t>
  </si>
  <si>
    <t>Moderate dust potential (15-25% cover)</t>
  </si>
  <si>
    <t>Low dust potential (5-15% cover)</t>
  </si>
  <si>
    <t>No dust potential (&lt;5% cover)</t>
  </si>
  <si>
    <t>Protected areas</t>
  </si>
  <si>
    <t>Unknown</t>
  </si>
  <si>
    <t>Observed exposure</t>
  </si>
  <si>
    <t>Recreational activities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</si>
  <si>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</si>
  <si>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</si>
  <si>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</si>
  <si>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</si>
  <si>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</si>
  <si>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>On-site workers</t>
  </si>
  <si>
    <t>No workers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</si>
  <si>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</si>
  <si>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</si>
  <si>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</si>
  <si>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</si>
  <si>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</si>
  <si>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</si>
  <si>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</si>
  <si>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</si>
  <si>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</si>
  <si>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</si>
  <si>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Quantity</t>
  </si>
  <si>
    <t>Waste type</t>
  </si>
  <si>
    <t>Hazard scoring</t>
  </si>
  <si>
    <t>Solid</t>
  </si>
  <si>
    <t>Liquid</t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</si>
  <si>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</si>
  <si>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</si>
  <si>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</si>
  <si>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</si>
  <si>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</si>
  <si>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</si>
  <si>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</si>
  <si>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</si>
  <si>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Volume of liquid waste discharge (enter 'No seepage', OR 'Observed but not measureable' OR a value in l/d)</t>
  </si>
  <si>
    <t>Groundwater Pathway Hazard Score</t>
  </si>
  <si>
    <t>Surface water Pathway Hazard Score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</si>
  <si>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</si>
  <si>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</si>
  <si>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</si>
  <si>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</si>
  <si>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Small animals, human and livestock can access with ease.  Vehicles* can enter.  More than five breaches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</si>
  <si>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</si>
  <si>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</si>
  <si>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</si>
  <si>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</si>
  <si>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</si>
  <si>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Antimony</t>
  </si>
  <si>
    <t>Arsenic</t>
  </si>
  <si>
    <t>Barium</t>
  </si>
  <si>
    <t>Cadmium</t>
  </si>
  <si>
    <t>Chromium</t>
  </si>
  <si>
    <t>Copper</t>
  </si>
  <si>
    <t>Iron</t>
  </si>
  <si>
    <t>Lead</t>
  </si>
  <si>
    <t>Manganese</t>
  </si>
  <si>
    <t>Mercury</t>
  </si>
  <si>
    <t>Nickel</t>
  </si>
  <si>
    <t>Selenium</t>
  </si>
  <si>
    <t>Uranium</t>
  </si>
  <si>
    <t>Vanadium</t>
  </si>
  <si>
    <t>Zinc</t>
  </si>
  <si>
    <t xml:space="preserve"> </t>
  </si>
  <si>
    <t>Presence of ONE of the following: dams, diversions, pit lakes and sediment basins or traps</t>
  </si>
  <si>
    <t>Exceedances of water standards (select from drop down list)</t>
  </si>
  <si>
    <t>Presence of TWO of the following: dams, diversions, pit lakes  and sediment basins or traps</t>
  </si>
  <si>
    <r>
      <t>Sb (max measured value, ug/l</t>
    </r>
    <r>
      <rPr>
        <sz val="10"/>
        <rFont val="Arial"/>
        <family val="2"/>
      </rPr>
      <t>)</t>
    </r>
  </si>
  <si>
    <t>As  (max measured value, ug/l)</t>
  </si>
  <si>
    <t>Ba  (max measured value, ug/l)</t>
  </si>
  <si>
    <t>Cd  (max measured value, ug/l)</t>
  </si>
  <si>
    <t>Cr  (max measured value, ug/l)</t>
  </si>
  <si>
    <t>Cu  (max measured value, ug/l)</t>
  </si>
  <si>
    <t>Fe  (max measured value, ug/l)</t>
  </si>
  <si>
    <t>Pb (max measured value, ug/l)</t>
  </si>
  <si>
    <t>Mn (max measured value, ug/l)</t>
  </si>
  <si>
    <t>Hg (max measured value, ug/l)</t>
  </si>
  <si>
    <t>Ni (max measured value, ug/l)</t>
  </si>
  <si>
    <t>Se  (max measured value, ug/l)</t>
  </si>
  <si>
    <t>U  (max measured value, ug/l)</t>
  </si>
  <si>
    <t>V (max measured value, ug/l)</t>
  </si>
  <si>
    <t>Zn  (max measured value, ug/l)</t>
  </si>
  <si>
    <t>Total Hazard Score</t>
  </si>
  <si>
    <t>Fionnuala Ni Mhairtin</t>
  </si>
  <si>
    <t>Is there an observed discharge to the Sea?</t>
  </si>
  <si>
    <t>Discharge to Sea</t>
  </si>
  <si>
    <t>Acidity</t>
  </si>
  <si>
    <t>Discharge to SW or GW</t>
  </si>
  <si>
    <t>SW</t>
  </si>
  <si>
    <t>GW</t>
  </si>
  <si>
    <t>Aluminium</t>
  </si>
  <si>
    <t>Al (max measured value, ug/l)</t>
  </si>
  <si>
    <t>Human ingestion &amp; inhalation</t>
  </si>
  <si>
    <t>Presence of all THREE of the following: dams, diversions, pit lakes and sediment basins or traps</t>
  </si>
  <si>
    <t>HMS - Scoring System Mine Water Discharge</t>
  </si>
  <si>
    <t>HMS - SS Groundwater Pathway</t>
  </si>
  <si>
    <t>HMS - SS Surface Water Pathway</t>
  </si>
  <si>
    <t>HMS - SS Overall Score for Individual Discharge</t>
  </si>
  <si>
    <t>TOTAL HMS-SS SCORE</t>
  </si>
  <si>
    <t>Slieve Ardagh</t>
  </si>
  <si>
    <t>22nd Sept 2008</t>
  </si>
  <si>
    <t>SLA-W020</t>
  </si>
  <si>
    <t>SLA_W020</t>
  </si>
  <si>
    <t>Slieve Ardagh, Ballyphillip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</si>
</sst>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2" fontId="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90" zoomScaleNormal="90" workbookViewId="0" topLeftCell="B1">
      <selection activeCell="I42" sqref="I42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5.8515625" style="0" customWidth="1"/>
    <col min="4" max="4" width="13.8515625" style="0" customWidth="1"/>
    <col min="5" max="9" width="10.7109375" style="0" customWidth="1"/>
    <col min="10" max="10" width="4.7109375" style="0" customWidth="1"/>
    <col min="11" max="11" width="12.28125" style="0" customWidth="1"/>
    <col min="12" max="17" width="10.7109375" style="0" customWidth="1"/>
  </cols>
  <sheetData>
    <row r="1" spans="1:9" ht="23.25">
      <c r="A1" s="53" t="s">
        <v>178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101</v>
      </c>
      <c r="B2" s="54"/>
      <c r="C2" s="54"/>
      <c r="D2" s="54"/>
      <c r="E2" s="54"/>
      <c r="F2" s="54"/>
      <c r="G2" s="54"/>
      <c r="H2" s="54"/>
      <c r="I2" s="54"/>
    </row>
    <row r="3" ht="3.75" customHeight="1"/>
    <row r="4" spans="1:9" ht="12.75">
      <c r="A4" s="19" t="s">
        <v>8</v>
      </c>
      <c r="B4" t="s">
        <v>187</v>
      </c>
      <c r="D4" s="3" t="s">
        <v>120</v>
      </c>
      <c r="I4" s="45">
        <f>IF(B43="GW",C42+I18*(F40+I40)/10000,I18*(F40+I40)/10000)</f>
        <v>0.669558</v>
      </c>
    </row>
    <row r="5" spans="1:9" ht="3.75" customHeight="1">
      <c r="A5" s="19"/>
      <c r="I5" s="46"/>
    </row>
    <row r="6" spans="1:9" ht="12.75">
      <c r="A6" s="19" t="s">
        <v>7</v>
      </c>
      <c r="B6" t="s">
        <v>185</v>
      </c>
      <c r="D6" s="3" t="s">
        <v>121</v>
      </c>
      <c r="I6" s="45">
        <f>IF(B43="SW",C42+((I18*(F40+G40+I40))+IF(B14="Yes",I18*H40,0))/10000,((I18*(F40+G40+I40))+IF(B14="Yes",I18*H40,0))/10000)</f>
        <v>10.78702</v>
      </c>
    </row>
    <row r="7" spans="1:9" ht="3.75" customHeight="1">
      <c r="A7" s="19"/>
      <c r="I7" s="46"/>
    </row>
    <row r="8" spans="1:9" ht="12.75">
      <c r="A8" s="19" t="s">
        <v>9</v>
      </c>
      <c r="B8" t="s">
        <v>184</v>
      </c>
      <c r="D8" s="3" t="s">
        <v>147</v>
      </c>
      <c r="I8" s="45" t="s">
        <v>147</v>
      </c>
    </row>
    <row r="9" spans="1:9" ht="3.75" customHeight="1">
      <c r="A9" s="19"/>
      <c r="I9" s="46"/>
    </row>
    <row r="10" spans="1:9" ht="12.75">
      <c r="A10" s="19" t="s">
        <v>10</v>
      </c>
      <c r="B10" t="s">
        <v>167</v>
      </c>
      <c r="D10" s="3" t="s">
        <v>166</v>
      </c>
      <c r="I10" s="45">
        <f>I4+I6</f>
        <v>11.456578</v>
      </c>
    </row>
    <row r="11" ht="3.75" customHeight="1">
      <c r="I11" s="46"/>
    </row>
    <row r="12" spans="1:9" ht="12.75">
      <c r="A12" s="19" t="s">
        <v>107</v>
      </c>
      <c r="B12" s="48" t="s">
        <v>110</v>
      </c>
      <c r="D12" s="3" t="s">
        <v>147</v>
      </c>
      <c r="I12" s="45" t="s">
        <v>147</v>
      </c>
    </row>
    <row r="13" spans="1:4" ht="3.75" customHeight="1">
      <c r="A13" s="19"/>
      <c r="D13" s="3"/>
    </row>
    <row r="14" spans="1:4" ht="25.5">
      <c r="A14" s="43" t="s">
        <v>168</v>
      </c>
      <c r="B14" t="s">
        <v>50</v>
      </c>
      <c r="D14" s="3"/>
    </row>
    <row r="15" ht="7.5" customHeight="1"/>
    <row r="16" ht="12.75">
      <c r="A16" s="3" t="s">
        <v>106</v>
      </c>
    </row>
    <row r="17" ht="3.75" customHeight="1"/>
    <row r="18" spans="2:11" ht="12.75">
      <c r="B18" t="s">
        <v>119</v>
      </c>
      <c r="G18">
        <v>86400</v>
      </c>
      <c r="I18">
        <f>IF(G18="No seepage",0,IF(G18="Observed but not measureable",3,IF(G18&lt;10000,10,IF(G18&lt;100000,30,IF(G18&lt;1000000,100,300)))))</f>
        <v>30</v>
      </c>
      <c r="K18">
        <f>IF(G18="No seepage",0,IF(G18="Observed but not measureable",3,IF(G18&lt;10000,10,IF(G18&gt;=1000000,100,10+G18/10000))))</f>
        <v>18.64</v>
      </c>
    </row>
    <row r="19" ht="18.75" customHeight="1"/>
    <row r="20" ht="17.25" customHeight="1"/>
    <row r="21" spans="4:17" ht="12.75" customHeight="1">
      <c r="D21" s="52" t="s">
        <v>112</v>
      </c>
      <c r="E21" s="52"/>
      <c r="F21" s="52" t="s">
        <v>113</v>
      </c>
      <c r="G21" s="52"/>
      <c r="H21" s="52"/>
      <c r="I21" s="52"/>
      <c r="J21" s="36"/>
      <c r="K21" s="52" t="s">
        <v>112</v>
      </c>
      <c r="L21" s="52"/>
      <c r="M21" s="52" t="s">
        <v>113</v>
      </c>
      <c r="N21" s="52"/>
      <c r="O21" s="52"/>
      <c r="P21" s="52"/>
      <c r="Q21" s="36"/>
    </row>
    <row r="22" spans="1:16" ht="38.25">
      <c r="A22" s="3" t="s">
        <v>111</v>
      </c>
      <c r="C22" s="35"/>
      <c r="D22" s="37" t="s">
        <v>176</v>
      </c>
      <c r="E22" s="37" t="s">
        <v>115</v>
      </c>
      <c r="F22" s="37" t="s">
        <v>114</v>
      </c>
      <c r="G22" s="37" t="s">
        <v>116</v>
      </c>
      <c r="H22" s="37" t="s">
        <v>117</v>
      </c>
      <c r="I22" s="37" t="s">
        <v>115</v>
      </c>
      <c r="K22" s="37" t="s">
        <v>176</v>
      </c>
      <c r="L22" s="37" t="s">
        <v>115</v>
      </c>
      <c r="M22" s="37" t="s">
        <v>114</v>
      </c>
      <c r="N22" s="37" t="s">
        <v>116</v>
      </c>
      <c r="O22" s="37" t="s">
        <v>117</v>
      </c>
      <c r="P22" s="37" t="s">
        <v>115</v>
      </c>
    </row>
    <row r="23" spans="1:16" ht="12.75">
      <c r="A23" s="3" t="s">
        <v>174</v>
      </c>
      <c r="B23" s="46" t="s">
        <v>175</v>
      </c>
      <c r="C23" s="50">
        <v>291</v>
      </c>
      <c r="D23" s="51">
        <f aca="true" t="shared" si="0" ref="D23:D38">C23*K23</f>
        <v>0</v>
      </c>
      <c r="E23" s="51">
        <f aca="true" t="shared" si="1" ref="E23:E38">C23*L23</f>
        <v>0</v>
      </c>
      <c r="F23" s="51">
        <f aca="true" t="shared" si="2" ref="F23:F38">C23*M23</f>
        <v>0</v>
      </c>
      <c r="G23" s="51">
        <f aca="true" t="shared" si="3" ref="G23:G38">C23*N23</f>
        <v>29.1</v>
      </c>
      <c r="H23" s="51">
        <f aca="true" t="shared" si="4" ref="H23:H38">C23*O23</f>
        <v>29.1</v>
      </c>
      <c r="I23" s="51">
        <f aca="true" t="shared" si="5" ref="I23:I38">C23*P23</f>
        <v>0.291</v>
      </c>
      <c r="K23" s="39">
        <v>0</v>
      </c>
      <c r="L23" s="39">
        <v>0</v>
      </c>
      <c r="M23" s="39">
        <v>0</v>
      </c>
      <c r="N23" s="39">
        <v>0.1</v>
      </c>
      <c r="O23" s="39">
        <v>0.1</v>
      </c>
      <c r="P23" s="39">
        <v>0.001</v>
      </c>
    </row>
    <row r="24" spans="1:16" ht="12.75">
      <c r="A24" t="s">
        <v>132</v>
      </c>
      <c r="B24" s="33" t="s">
        <v>151</v>
      </c>
      <c r="C24" s="42">
        <v>0.5</v>
      </c>
      <c r="D24" s="40">
        <f t="shared" si="0"/>
        <v>5</v>
      </c>
      <c r="E24" s="40">
        <f t="shared" si="1"/>
        <v>0.05</v>
      </c>
      <c r="F24" s="40">
        <f t="shared" si="2"/>
        <v>5</v>
      </c>
      <c r="G24" s="40">
        <f t="shared" si="3"/>
        <v>0.05</v>
      </c>
      <c r="H24" s="40">
        <f t="shared" si="4"/>
        <v>0.05</v>
      </c>
      <c r="I24" s="40">
        <f t="shared" si="5"/>
        <v>0.05</v>
      </c>
      <c r="K24" s="38">
        <v>10</v>
      </c>
      <c r="L24" s="38">
        <v>0.1</v>
      </c>
      <c r="M24" s="38">
        <v>10</v>
      </c>
      <c r="N24" s="38">
        <v>0.1</v>
      </c>
      <c r="O24" s="38">
        <v>0.1</v>
      </c>
      <c r="P24" s="38">
        <v>0.1</v>
      </c>
    </row>
    <row r="25" spans="1:16" ht="12.75">
      <c r="A25" s="3" t="s">
        <v>133</v>
      </c>
      <c r="B25" s="33" t="s">
        <v>152</v>
      </c>
      <c r="C25" s="42">
        <v>0.5</v>
      </c>
      <c r="D25" s="40">
        <f t="shared" si="0"/>
        <v>5</v>
      </c>
      <c r="E25" s="40">
        <f t="shared" si="1"/>
        <v>0.05</v>
      </c>
      <c r="F25" s="40">
        <f t="shared" si="2"/>
        <v>5</v>
      </c>
      <c r="G25" s="40">
        <f t="shared" si="3"/>
        <v>0.005</v>
      </c>
      <c r="H25" s="40">
        <f t="shared" si="4"/>
        <v>0.05</v>
      </c>
      <c r="I25" s="40">
        <f t="shared" si="5"/>
        <v>0.05</v>
      </c>
      <c r="K25" s="38">
        <v>10</v>
      </c>
      <c r="L25" s="38">
        <v>0.1</v>
      </c>
      <c r="M25" s="38">
        <v>10</v>
      </c>
      <c r="N25" s="38">
        <v>0.01</v>
      </c>
      <c r="O25" s="38">
        <v>0.1</v>
      </c>
      <c r="P25" s="38">
        <v>0.1</v>
      </c>
    </row>
    <row r="26" spans="1:16" ht="12.75">
      <c r="A26" t="s">
        <v>134</v>
      </c>
      <c r="B26" s="33" t="s">
        <v>153</v>
      </c>
      <c r="C26" s="42">
        <v>14</v>
      </c>
      <c r="D26" s="40">
        <f t="shared" si="0"/>
        <v>0.14</v>
      </c>
      <c r="E26" s="40">
        <f t="shared" si="1"/>
        <v>0.14</v>
      </c>
      <c r="F26" s="40">
        <f t="shared" si="2"/>
        <v>0.14</v>
      </c>
      <c r="G26" s="40">
        <f t="shared" si="3"/>
        <v>0.014</v>
      </c>
      <c r="H26" s="40">
        <f t="shared" si="4"/>
        <v>0.014</v>
      </c>
      <c r="I26" s="40">
        <f t="shared" si="5"/>
        <v>0.14</v>
      </c>
      <c r="K26" s="38">
        <v>0.01</v>
      </c>
      <c r="L26" s="38">
        <v>0.01</v>
      </c>
      <c r="M26" s="38">
        <v>0.01</v>
      </c>
      <c r="N26" s="38">
        <v>0.001</v>
      </c>
      <c r="O26" s="38">
        <v>0.001</v>
      </c>
      <c r="P26" s="38">
        <v>0.01</v>
      </c>
    </row>
    <row r="27" spans="1:22" ht="12.75">
      <c r="A27" t="s">
        <v>135</v>
      </c>
      <c r="B27" s="33" t="s">
        <v>154</v>
      </c>
      <c r="C27" s="42">
        <v>0.5</v>
      </c>
      <c r="D27" s="40">
        <f t="shared" si="0"/>
        <v>5</v>
      </c>
      <c r="E27" s="40">
        <f t="shared" si="1"/>
        <v>5</v>
      </c>
      <c r="F27" s="40">
        <f t="shared" si="2"/>
        <v>5</v>
      </c>
      <c r="G27" s="40">
        <f t="shared" si="3"/>
        <v>5</v>
      </c>
      <c r="H27" s="40">
        <f t="shared" si="4"/>
        <v>0.5</v>
      </c>
      <c r="I27" s="40">
        <f t="shared" si="5"/>
        <v>5</v>
      </c>
      <c r="K27" s="38">
        <v>10</v>
      </c>
      <c r="L27" s="38">
        <v>10</v>
      </c>
      <c r="M27" s="38">
        <v>10</v>
      </c>
      <c r="N27" s="38">
        <v>10</v>
      </c>
      <c r="O27" s="38">
        <v>1</v>
      </c>
      <c r="P27" s="38">
        <v>10</v>
      </c>
      <c r="R27" s="34"/>
      <c r="S27" s="34"/>
      <c r="T27" s="34"/>
      <c r="U27" s="34"/>
      <c r="V27" s="2"/>
    </row>
    <row r="28" spans="1:16" ht="12.75">
      <c r="A28" t="s">
        <v>136</v>
      </c>
      <c r="B28" s="33" t="s">
        <v>155</v>
      </c>
      <c r="C28" s="42">
        <v>14</v>
      </c>
      <c r="D28" s="40">
        <f t="shared" si="0"/>
        <v>140</v>
      </c>
      <c r="E28" s="40">
        <f t="shared" si="1"/>
        <v>1.4000000000000001</v>
      </c>
      <c r="F28" s="40">
        <f t="shared" si="2"/>
        <v>140</v>
      </c>
      <c r="G28" s="40">
        <f t="shared" si="3"/>
        <v>1.4000000000000001</v>
      </c>
      <c r="H28" s="40">
        <f t="shared" si="4"/>
        <v>1.4000000000000001</v>
      </c>
      <c r="I28" s="40">
        <f t="shared" si="5"/>
        <v>1.4000000000000001</v>
      </c>
      <c r="K28" s="38">
        <v>10</v>
      </c>
      <c r="L28" s="38">
        <v>0.1</v>
      </c>
      <c r="M28" s="38">
        <v>10</v>
      </c>
      <c r="N28" s="38">
        <v>0.1</v>
      </c>
      <c r="O28" s="38">
        <v>0.1</v>
      </c>
      <c r="P28" s="38">
        <v>0.1</v>
      </c>
    </row>
    <row r="29" spans="1:16" ht="12.75">
      <c r="A29" s="3" t="s">
        <v>137</v>
      </c>
      <c r="B29" s="33" t="s">
        <v>156</v>
      </c>
      <c r="C29" s="42">
        <v>0.5</v>
      </c>
      <c r="D29" s="40">
        <f t="shared" si="0"/>
        <v>0</v>
      </c>
      <c r="E29" s="40">
        <f t="shared" si="1"/>
        <v>0.05</v>
      </c>
      <c r="F29" s="40">
        <f t="shared" si="2"/>
        <v>0</v>
      </c>
      <c r="G29" s="40">
        <f t="shared" si="3"/>
        <v>0.5</v>
      </c>
      <c r="H29" s="40">
        <f t="shared" si="4"/>
        <v>0.5</v>
      </c>
      <c r="I29" s="40">
        <f t="shared" si="5"/>
        <v>0.05</v>
      </c>
      <c r="K29" s="38">
        <v>0</v>
      </c>
      <c r="L29" s="38">
        <v>0.1</v>
      </c>
      <c r="M29" s="38">
        <v>0</v>
      </c>
      <c r="N29" s="38">
        <v>1</v>
      </c>
      <c r="O29" s="38">
        <v>1</v>
      </c>
      <c r="P29" s="38">
        <v>0.1</v>
      </c>
    </row>
    <row r="30" spans="1:16" ht="12.75">
      <c r="A30" t="s">
        <v>138</v>
      </c>
      <c r="B30" s="33" t="s">
        <v>157</v>
      </c>
      <c r="C30" s="42">
        <v>61</v>
      </c>
      <c r="D30" s="40">
        <f t="shared" si="0"/>
        <v>0.061</v>
      </c>
      <c r="E30" s="40">
        <f t="shared" si="1"/>
        <v>0.61</v>
      </c>
      <c r="F30" s="40">
        <f t="shared" si="2"/>
        <v>0.061</v>
      </c>
      <c r="G30" s="40">
        <f t="shared" si="3"/>
        <v>0.61</v>
      </c>
      <c r="H30" s="40">
        <f t="shared" si="4"/>
        <v>0.61</v>
      </c>
      <c r="I30" s="40">
        <f t="shared" si="5"/>
        <v>0.61</v>
      </c>
      <c r="K30" s="38">
        <v>0.001</v>
      </c>
      <c r="L30" s="38">
        <v>0.01</v>
      </c>
      <c r="M30" s="38">
        <v>0.001</v>
      </c>
      <c r="N30" s="38">
        <v>0.01</v>
      </c>
      <c r="O30" s="38">
        <v>0.01</v>
      </c>
      <c r="P30" s="38">
        <v>0.01</v>
      </c>
    </row>
    <row r="31" spans="1:22" ht="12.75">
      <c r="A31" t="s">
        <v>139</v>
      </c>
      <c r="B31" s="33" t="s">
        <v>158</v>
      </c>
      <c r="C31" s="42">
        <v>1</v>
      </c>
      <c r="D31" s="40">
        <f t="shared" si="0"/>
        <v>10</v>
      </c>
      <c r="E31" s="40">
        <f t="shared" si="1"/>
        <v>1</v>
      </c>
      <c r="F31" s="40">
        <f t="shared" si="2"/>
        <v>10</v>
      </c>
      <c r="G31" s="40">
        <f t="shared" si="3"/>
        <v>1</v>
      </c>
      <c r="H31" s="40">
        <f t="shared" si="4"/>
        <v>1</v>
      </c>
      <c r="I31" s="40">
        <f t="shared" si="5"/>
        <v>1</v>
      </c>
      <c r="K31" s="38">
        <v>10</v>
      </c>
      <c r="L31" s="38">
        <v>1</v>
      </c>
      <c r="M31" s="38">
        <v>10</v>
      </c>
      <c r="N31" s="38">
        <v>1</v>
      </c>
      <c r="O31" s="38">
        <v>1</v>
      </c>
      <c r="P31" s="38">
        <v>1</v>
      </c>
      <c r="R31" s="34"/>
      <c r="S31" s="34"/>
      <c r="T31" s="34"/>
      <c r="U31" s="34"/>
      <c r="V31" s="2"/>
    </row>
    <row r="32" spans="1:16" ht="12.75">
      <c r="A32" s="3" t="s">
        <v>140</v>
      </c>
      <c r="B32" s="33" t="s">
        <v>159</v>
      </c>
      <c r="C32" s="42">
        <v>24</v>
      </c>
      <c r="D32" s="40">
        <f t="shared" si="0"/>
        <v>2.4000000000000004</v>
      </c>
      <c r="E32" s="40">
        <f t="shared" si="1"/>
        <v>0.024</v>
      </c>
      <c r="F32" s="40">
        <f t="shared" si="2"/>
        <v>2.4000000000000004</v>
      </c>
      <c r="G32" s="40">
        <f t="shared" si="3"/>
        <v>0</v>
      </c>
      <c r="H32" s="40">
        <f t="shared" si="4"/>
        <v>0</v>
      </c>
      <c r="I32" s="40">
        <f t="shared" si="5"/>
        <v>0.024</v>
      </c>
      <c r="K32" s="38">
        <v>0.1</v>
      </c>
      <c r="L32" s="38">
        <v>0.001</v>
      </c>
      <c r="M32" s="38">
        <v>0.1</v>
      </c>
      <c r="N32" s="38">
        <v>0</v>
      </c>
      <c r="O32" s="38">
        <v>0</v>
      </c>
      <c r="P32" s="38">
        <v>0.001</v>
      </c>
    </row>
    <row r="33" spans="1:16" ht="12.75">
      <c r="A33" t="s">
        <v>141</v>
      </c>
      <c r="B33" s="33" t="s">
        <v>160</v>
      </c>
      <c r="C33" s="42">
        <v>0.025</v>
      </c>
      <c r="D33" s="40">
        <f t="shared" si="0"/>
        <v>0.25</v>
      </c>
      <c r="E33" s="40">
        <f t="shared" si="1"/>
        <v>0.025</v>
      </c>
      <c r="F33" s="40">
        <f t="shared" si="2"/>
        <v>0.25</v>
      </c>
      <c r="G33" s="40">
        <f t="shared" si="3"/>
        <v>0.25</v>
      </c>
      <c r="H33" s="40">
        <f t="shared" si="4"/>
        <v>0.25</v>
      </c>
      <c r="I33" s="40">
        <f t="shared" si="5"/>
        <v>0.025</v>
      </c>
      <c r="K33" s="38">
        <v>10</v>
      </c>
      <c r="L33" s="38">
        <v>1</v>
      </c>
      <c r="M33" s="38">
        <v>10</v>
      </c>
      <c r="N33" s="38">
        <v>10</v>
      </c>
      <c r="O33" s="38">
        <v>10</v>
      </c>
      <c r="P33" s="38">
        <v>1</v>
      </c>
    </row>
    <row r="34" spans="1:16" ht="12.75">
      <c r="A34" t="s">
        <v>142</v>
      </c>
      <c r="B34" s="33" t="s">
        <v>161</v>
      </c>
      <c r="C34" s="42">
        <v>4</v>
      </c>
      <c r="D34" s="40">
        <f t="shared" si="0"/>
        <v>40</v>
      </c>
      <c r="E34" s="40">
        <f t="shared" si="1"/>
        <v>0.4</v>
      </c>
      <c r="F34" s="40">
        <f t="shared" si="2"/>
        <v>40</v>
      </c>
      <c r="G34" s="40">
        <f t="shared" si="3"/>
        <v>0.4</v>
      </c>
      <c r="H34" s="40">
        <f t="shared" si="4"/>
        <v>4</v>
      </c>
      <c r="I34" s="40">
        <f t="shared" si="5"/>
        <v>0.4</v>
      </c>
      <c r="K34" s="38">
        <v>10</v>
      </c>
      <c r="L34" s="38">
        <v>0.1</v>
      </c>
      <c r="M34" s="38">
        <v>10</v>
      </c>
      <c r="N34" s="38">
        <v>0.1</v>
      </c>
      <c r="O34" s="38">
        <v>1</v>
      </c>
      <c r="P34" s="38">
        <v>0.1</v>
      </c>
    </row>
    <row r="35" spans="1:16" ht="12.75">
      <c r="A35" t="s">
        <v>143</v>
      </c>
      <c r="B35" s="33" t="s">
        <v>162</v>
      </c>
      <c r="C35" s="42">
        <v>0.5</v>
      </c>
      <c r="D35" s="40">
        <f t="shared" si="0"/>
        <v>0.05</v>
      </c>
      <c r="E35" s="40">
        <f t="shared" si="1"/>
        <v>0.5</v>
      </c>
      <c r="F35" s="40">
        <f t="shared" si="2"/>
        <v>0.05</v>
      </c>
      <c r="G35" s="40">
        <f t="shared" si="3"/>
        <v>0.5</v>
      </c>
      <c r="H35" s="40">
        <f t="shared" si="4"/>
        <v>0.05</v>
      </c>
      <c r="I35" s="40">
        <f t="shared" si="5"/>
        <v>0.5</v>
      </c>
      <c r="K35" s="38">
        <v>0.1</v>
      </c>
      <c r="L35" s="38">
        <v>1</v>
      </c>
      <c r="M35" s="38">
        <v>0.1</v>
      </c>
      <c r="N35" s="38">
        <v>1</v>
      </c>
      <c r="O35" s="38">
        <v>0.1</v>
      </c>
      <c r="P35" s="38">
        <v>1</v>
      </c>
    </row>
    <row r="36" spans="1:22" ht="12.75">
      <c r="A36" s="3" t="s">
        <v>144</v>
      </c>
      <c r="B36" s="33" t="s">
        <v>163</v>
      </c>
      <c r="C36" s="42">
        <v>0.5</v>
      </c>
      <c r="D36" s="40">
        <f t="shared" si="0"/>
        <v>5</v>
      </c>
      <c r="E36" s="40">
        <f t="shared" si="1"/>
        <v>0.005</v>
      </c>
      <c r="F36" s="40">
        <f t="shared" si="2"/>
        <v>5</v>
      </c>
      <c r="G36" s="40">
        <f t="shared" si="3"/>
        <v>0.005</v>
      </c>
      <c r="H36" s="40">
        <f t="shared" si="4"/>
        <v>0.005</v>
      </c>
      <c r="I36" s="40">
        <f t="shared" si="5"/>
        <v>0.005</v>
      </c>
      <c r="K36" s="38">
        <v>10</v>
      </c>
      <c r="L36" s="38">
        <v>0.01</v>
      </c>
      <c r="M36" s="38">
        <v>10</v>
      </c>
      <c r="N36" s="38">
        <v>0.01</v>
      </c>
      <c r="O36" s="38">
        <v>0.01</v>
      </c>
      <c r="P36" s="38">
        <v>0.01</v>
      </c>
      <c r="R36" s="2"/>
      <c r="S36" s="2"/>
      <c r="T36" s="2"/>
      <c r="U36" s="2"/>
      <c r="V36" s="2"/>
    </row>
    <row r="37" spans="1:16" ht="12.75">
      <c r="A37" s="3" t="s">
        <v>145</v>
      </c>
      <c r="B37" s="33" t="s">
        <v>164</v>
      </c>
      <c r="C37" s="42">
        <v>0.5</v>
      </c>
      <c r="D37" s="40">
        <f t="shared" si="0"/>
        <v>0.05</v>
      </c>
      <c r="E37" s="40">
        <f t="shared" si="1"/>
        <v>0.05</v>
      </c>
      <c r="F37" s="40">
        <f t="shared" si="2"/>
        <v>0.05</v>
      </c>
      <c r="G37" s="40">
        <f t="shared" si="3"/>
        <v>0</v>
      </c>
      <c r="H37" s="40">
        <f t="shared" si="4"/>
        <v>0</v>
      </c>
      <c r="I37" s="40">
        <f t="shared" si="5"/>
        <v>0.05</v>
      </c>
      <c r="K37" s="38">
        <v>0.1</v>
      </c>
      <c r="L37" s="38">
        <v>0.1</v>
      </c>
      <c r="M37" s="38">
        <v>0.1</v>
      </c>
      <c r="N37" s="38">
        <v>0</v>
      </c>
      <c r="O37" s="38">
        <v>0</v>
      </c>
      <c r="P37" s="38">
        <v>0.1</v>
      </c>
    </row>
    <row r="38" spans="1:16" ht="12.75">
      <c r="A38" t="s">
        <v>146</v>
      </c>
      <c r="B38" s="33" t="s">
        <v>165</v>
      </c>
      <c r="C38" s="42">
        <v>32</v>
      </c>
      <c r="D38" s="40">
        <f t="shared" si="0"/>
        <v>0.32</v>
      </c>
      <c r="E38" s="40">
        <f t="shared" si="1"/>
        <v>0.32</v>
      </c>
      <c r="F38" s="40">
        <f t="shared" si="2"/>
        <v>0.32</v>
      </c>
      <c r="G38" s="40">
        <f t="shared" si="3"/>
        <v>0.32</v>
      </c>
      <c r="H38" s="40">
        <f t="shared" si="4"/>
        <v>3.2</v>
      </c>
      <c r="I38" s="40">
        <f t="shared" si="5"/>
        <v>0.32</v>
      </c>
      <c r="K38" s="38">
        <v>0.01</v>
      </c>
      <c r="L38" s="38">
        <v>0.01</v>
      </c>
      <c r="M38" s="38">
        <v>0.01</v>
      </c>
      <c r="N38" s="38">
        <v>0.01</v>
      </c>
      <c r="O38" s="38">
        <v>0.1</v>
      </c>
      <c r="P38" s="38">
        <v>0.01</v>
      </c>
    </row>
    <row r="39" ht="3.75" customHeight="1"/>
    <row r="40" spans="2:9" ht="12.75">
      <c r="B40" s="33" t="s">
        <v>118</v>
      </c>
      <c r="D40" s="41">
        <f aca="true" t="shared" si="6" ref="D40:I40">SUM(D23:D38)</f>
        <v>213.27100000000002</v>
      </c>
      <c r="E40" s="41">
        <f t="shared" si="6"/>
        <v>9.624000000000002</v>
      </c>
      <c r="F40" s="41">
        <f t="shared" si="6"/>
        <v>213.27100000000002</v>
      </c>
      <c r="G40" s="41">
        <f t="shared" si="6"/>
        <v>39.153999999999996</v>
      </c>
      <c r="H40" s="41">
        <f t="shared" si="6"/>
        <v>40.729000000000006</v>
      </c>
      <c r="I40" s="41">
        <f t="shared" si="6"/>
        <v>9.915000000000003</v>
      </c>
    </row>
    <row r="42" spans="1:3" ht="12.75">
      <c r="A42" t="s">
        <v>170</v>
      </c>
      <c r="B42">
        <v>128</v>
      </c>
      <c r="C42">
        <f>IF(B42&lt;100,5,IF(B42&lt;1000,10,25))</f>
        <v>10</v>
      </c>
    </row>
    <row r="43" spans="1:2" ht="12.75">
      <c r="A43" t="s">
        <v>171</v>
      </c>
      <c r="B43" t="s">
        <v>172</v>
      </c>
    </row>
  </sheetData>
  <mergeCells count="6">
    <mergeCell ref="M21:P21"/>
    <mergeCell ref="A1:I1"/>
    <mergeCell ref="A2:I2"/>
    <mergeCell ref="D21:E21"/>
    <mergeCell ref="F21:I21"/>
    <mergeCell ref="K21:L21"/>
  </mergeCells>
  <dataValidations count="3">
    <dataValidation type="list" allowBlank="1" showInputMessage="1" showErrorMessage="1" sqref="B43">
      <formula1>Discharges</formula1>
    </dataValidation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B13">
      <selection activeCell="D40" sqref="D4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179</v>
      </c>
      <c r="B1" s="53"/>
      <c r="C1" s="53"/>
      <c r="D1" s="53"/>
      <c r="E1" s="53"/>
    </row>
    <row r="2" spans="1:5" ht="15.75">
      <c r="A2" s="54" t="s">
        <v>101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7</v>
      </c>
      <c r="B6" t="s">
        <v>185</v>
      </c>
    </row>
    <row r="7" ht="3.75" customHeight="1">
      <c r="A7" s="19"/>
    </row>
    <row r="8" spans="1:2" ht="12.75">
      <c r="A8" s="19" t="s">
        <v>9</v>
      </c>
      <c r="B8" t="s">
        <v>184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50</v>
      </c>
      <c r="E14">
        <f>IF(C14="Yes",200,0)</f>
        <v>0</v>
      </c>
    </row>
    <row r="15" ht="3.75" customHeight="1" thickBot="1">
      <c r="C15" s="2"/>
    </row>
    <row r="16" spans="2:5" ht="26.25" thickBot="1">
      <c r="B16" s="6" t="s">
        <v>149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131</v>
      </c>
      <c r="C20" s="47">
        <v>3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300</v>
      </c>
    </row>
    <row r="23" ht="7.5" customHeight="1"/>
    <row r="24" spans="1:5" ht="12.75">
      <c r="A24" s="3" t="s">
        <v>1</v>
      </c>
      <c r="B24" s="3" t="s">
        <v>127</v>
      </c>
      <c r="E24" s="44">
        <f>'1. Waste hazard'!I4</f>
        <v>0.669558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16</v>
      </c>
      <c r="E26" s="10">
        <f>IF(J26&lt;&gt;"ERROR",J26,K26)</f>
        <v>8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8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9</v>
      </c>
      <c r="E28">
        <f>C28*3</f>
        <v>27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35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35</v>
      </c>
    </row>
    <row r="36" ht="7.5" customHeight="1"/>
    <row r="37" spans="2:5" ht="15.75">
      <c r="B37" s="4" t="s">
        <v>47</v>
      </c>
      <c r="E37" s="20">
        <f>E22*E24*E35</f>
        <v>7030.359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9">
      <selection activeCell="C36" sqref="C3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180</v>
      </c>
      <c r="B1" s="53"/>
      <c r="C1" s="53"/>
      <c r="D1" s="53"/>
      <c r="E1" s="53"/>
    </row>
    <row r="2" spans="1:5" ht="15.75">
      <c r="A2" s="54" t="s">
        <v>101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7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184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IF(C14="Yes",200,IF(C14="No",0))</f>
        <v>0</v>
      </c>
    </row>
    <row r="15" ht="3.75" customHeight="1" thickBot="1"/>
    <row r="16" spans="2:5" ht="26.25" thickBot="1">
      <c r="B16" s="6" t="s">
        <v>149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26.25" thickBot="1">
      <c r="B19" s="49" t="s">
        <v>29</v>
      </c>
      <c r="C19" s="9" t="s">
        <v>148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and sediment basins or traps",1))))</f>
        <v>20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20</v>
      </c>
    </row>
    <row r="23" ht="7.5" customHeight="1"/>
    <row r="24" spans="1:5" ht="12.75">
      <c r="A24" s="3" t="s">
        <v>1</v>
      </c>
      <c r="B24" s="3" t="s">
        <v>127</v>
      </c>
      <c r="E24" s="44">
        <f>'1. Waste hazard'!I6</f>
        <v>10.78702</v>
      </c>
    </row>
    <row r="25" ht="7.5" customHeight="1" thickBot="1"/>
    <row r="26" spans="1:5" ht="26.25" thickBot="1">
      <c r="A26" s="26" t="s">
        <v>2</v>
      </c>
      <c r="B26" s="11" t="s">
        <v>78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79</v>
      </c>
      <c r="C28" s="27">
        <v>0</v>
      </c>
      <c r="E28" s="28">
        <f>C28/100</f>
        <v>0</v>
      </c>
    </row>
    <row r="29" ht="3.75" customHeight="1"/>
    <row r="30" ht="13.5" thickBot="1">
      <c r="B30" t="s">
        <v>62</v>
      </c>
    </row>
    <row r="31" spans="2:5" ht="13.5" thickBot="1">
      <c r="B31" t="s">
        <v>63</v>
      </c>
      <c r="C31" s="1" t="s">
        <v>68</v>
      </c>
      <c r="E31">
        <f>IF(C31="Salmonid",20,IF(C31="No classification",0))</f>
        <v>0</v>
      </c>
    </row>
    <row r="32" spans="2:5" ht="13.5" thickBot="1">
      <c r="B32" t="s">
        <v>64</v>
      </c>
      <c r="C32" s="1" t="s">
        <v>69</v>
      </c>
      <c r="E32">
        <f>IF(C32="Observed (fishing or boating or swimming, etc.)",5,IF(C32="Not observed",0))</f>
        <v>0</v>
      </c>
    </row>
    <row r="33" spans="2:5" ht="13.5" thickBot="1">
      <c r="B33" t="s">
        <v>65</v>
      </c>
      <c r="C33" s="1" t="s">
        <v>74</v>
      </c>
      <c r="E33">
        <f>IF(C33="Yes (National Park, SAC, NHA)",20,IF(C33="No designation",0))</f>
        <v>20</v>
      </c>
    </row>
    <row r="34" spans="2:5" ht="13.5" thickBot="1">
      <c r="B34" t="s">
        <v>66</v>
      </c>
      <c r="C34" s="29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40</v>
      </c>
    </row>
    <row r="37" ht="7.5" customHeight="1"/>
    <row r="38" spans="2:5" ht="15.75">
      <c r="B38" s="4" t="s">
        <v>77</v>
      </c>
      <c r="E38" s="20">
        <f>E22*E24*E36</f>
        <v>8629.616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3" sqref="A13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53" t="s">
        <v>181</v>
      </c>
      <c r="B1" s="53"/>
      <c r="C1" s="53"/>
      <c r="D1" s="17"/>
      <c r="E1" s="17"/>
    </row>
    <row r="2" spans="1:5" ht="15.75">
      <c r="A2" s="54" t="s">
        <v>101</v>
      </c>
      <c r="B2" s="54"/>
      <c r="C2" s="54"/>
      <c r="D2" s="18"/>
      <c r="E2" s="18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102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184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4" ht="15.75">
      <c r="A12" s="4"/>
      <c r="B12" s="7" t="s">
        <v>103</v>
      </c>
      <c r="C12" s="7" t="s">
        <v>5</v>
      </c>
      <c r="D12" s="5"/>
    </row>
    <row r="13" spans="2:3" ht="12.75">
      <c r="B13" t="s">
        <v>104</v>
      </c>
      <c r="C13" s="16">
        <f>'2. Groundwater'!E37</f>
        <v>7030.359</v>
      </c>
    </row>
    <row r="14" ht="7.5" customHeight="1"/>
    <row r="15" spans="2:3" ht="12.75">
      <c r="B15" t="s">
        <v>105</v>
      </c>
      <c r="C15" s="16">
        <f>'3. Surface Water'!E38</f>
        <v>8629.616</v>
      </c>
    </row>
    <row r="16" ht="7.5" customHeight="1"/>
    <row r="18" spans="2:3" ht="15.75">
      <c r="B18" s="4" t="s">
        <v>182</v>
      </c>
      <c r="C18" s="20">
        <f>(C13+C15)/100000</f>
        <v>0.15659975</v>
      </c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3">
      <selection activeCell="C18" sqref="C18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108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107</v>
      </c>
      <c r="B3" s="22" t="s">
        <v>48</v>
      </c>
      <c r="C3" s="22" t="s">
        <v>48</v>
      </c>
      <c r="D3" s="22" t="s">
        <v>48</v>
      </c>
      <c r="E3" s="22" t="s">
        <v>87</v>
      </c>
      <c r="F3" s="22" t="s">
        <v>87</v>
      </c>
    </row>
    <row r="4" spans="1:6" ht="38.25">
      <c r="A4" t="s">
        <v>109</v>
      </c>
      <c r="B4" s="23" t="s">
        <v>49</v>
      </c>
      <c r="C4" s="23" t="s">
        <v>49</v>
      </c>
      <c r="D4" s="6" t="s">
        <v>80</v>
      </c>
      <c r="E4" s="6" t="s">
        <v>49</v>
      </c>
      <c r="F4" s="6" t="s">
        <v>49</v>
      </c>
    </row>
    <row r="5" spans="1:6" ht="12.75">
      <c r="A5" t="s">
        <v>110</v>
      </c>
      <c r="B5" s="23" t="s">
        <v>50</v>
      </c>
      <c r="C5" s="23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169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81</v>
      </c>
      <c r="E8" s="6" t="s">
        <v>49</v>
      </c>
      <c r="F8" s="6" t="s">
        <v>130</v>
      </c>
    </row>
    <row r="9" spans="1:6" ht="38.25">
      <c r="A9" t="s">
        <v>50</v>
      </c>
      <c r="B9" s="6" t="s">
        <v>24</v>
      </c>
      <c r="C9" s="6" t="s">
        <v>49</v>
      </c>
      <c r="D9" s="6" t="s">
        <v>82</v>
      </c>
      <c r="E9" s="6" t="s">
        <v>50</v>
      </c>
      <c r="F9" s="6" t="s">
        <v>86</v>
      </c>
    </row>
    <row r="10" spans="2:6" ht="38.25">
      <c r="B10" s="6" t="s">
        <v>25</v>
      </c>
      <c r="C10" s="6" t="s">
        <v>50</v>
      </c>
      <c r="D10" s="6" t="s">
        <v>83</v>
      </c>
      <c r="E10" s="6"/>
      <c r="F10" s="6"/>
    </row>
    <row r="11" spans="1:6" ht="38.25">
      <c r="A11" s="3" t="s">
        <v>171</v>
      </c>
      <c r="B11" s="6" t="s">
        <v>26</v>
      </c>
      <c r="C11" s="6"/>
      <c r="D11" s="6" t="s">
        <v>84</v>
      </c>
      <c r="E11" s="22" t="s">
        <v>89</v>
      </c>
      <c r="F11" s="6"/>
    </row>
    <row r="12" spans="1:6" ht="51">
      <c r="A12" t="s">
        <v>172</v>
      </c>
      <c r="B12" s="6" t="s">
        <v>27</v>
      </c>
      <c r="C12" s="22" t="s">
        <v>59</v>
      </c>
      <c r="D12" s="6"/>
      <c r="E12" s="6" t="s">
        <v>90</v>
      </c>
      <c r="F12" s="6"/>
    </row>
    <row r="13" spans="1:6" ht="25.5">
      <c r="A13" t="s">
        <v>173</v>
      </c>
      <c r="B13" s="6"/>
      <c r="C13" s="6" t="s">
        <v>23</v>
      </c>
      <c r="D13" s="22" t="s">
        <v>85</v>
      </c>
      <c r="E13" s="6" t="s">
        <v>91</v>
      </c>
      <c r="F13" s="6"/>
    </row>
    <row r="14" spans="2:6" ht="38.25">
      <c r="B14" s="22" t="s">
        <v>30</v>
      </c>
      <c r="C14" s="6" t="s">
        <v>148</v>
      </c>
      <c r="D14" s="6" t="s">
        <v>49</v>
      </c>
      <c r="E14" s="6" t="s">
        <v>92</v>
      </c>
      <c r="F14" s="6"/>
    </row>
    <row r="15" spans="2:6" ht="51">
      <c r="B15" s="6" t="s">
        <v>31</v>
      </c>
      <c r="C15" s="6" t="s">
        <v>150</v>
      </c>
      <c r="D15" s="6" t="s">
        <v>50</v>
      </c>
      <c r="E15" s="6" t="s">
        <v>93</v>
      </c>
      <c r="F15" s="6"/>
    </row>
    <row r="16" spans="2:6" ht="38.25">
      <c r="B16" s="6" t="s">
        <v>32</v>
      </c>
      <c r="C16" s="6" t="s">
        <v>177</v>
      </c>
      <c r="E16" s="6"/>
      <c r="F16" s="6"/>
    </row>
    <row r="17" spans="2:6" ht="12.75">
      <c r="B17" s="6" t="s">
        <v>33</v>
      </c>
      <c r="C17" s="6"/>
      <c r="D17" s="6"/>
      <c r="E17" s="3" t="s">
        <v>122</v>
      </c>
      <c r="F17" s="6"/>
    </row>
    <row r="18" spans="2:6" ht="25.5">
      <c r="B18" s="6"/>
      <c r="C18" s="22" t="s">
        <v>61</v>
      </c>
      <c r="D18" s="6"/>
      <c r="E18" s="6" t="s">
        <v>123</v>
      </c>
      <c r="F18" s="6"/>
    </row>
    <row r="19" spans="2:6" ht="63.75">
      <c r="B19" s="21" t="s">
        <v>22</v>
      </c>
      <c r="C19" s="6" t="s">
        <v>31</v>
      </c>
      <c r="E19" s="6" t="s">
        <v>124</v>
      </c>
      <c r="F19" s="6"/>
    </row>
    <row r="20" spans="2:6" ht="51">
      <c r="B20" s="6" t="s">
        <v>11</v>
      </c>
      <c r="C20" s="6" t="s">
        <v>32</v>
      </c>
      <c r="E20" s="6" t="s">
        <v>125</v>
      </c>
      <c r="F20" s="6"/>
    </row>
    <row r="21" spans="2:6" ht="51">
      <c r="B21" s="6" t="s">
        <v>13</v>
      </c>
      <c r="C21" s="6" t="s">
        <v>33</v>
      </c>
      <c r="E21" s="6" t="s">
        <v>126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71</v>
      </c>
      <c r="D23" s="6"/>
      <c r="E23" s="22" t="s">
        <v>94</v>
      </c>
      <c r="F23" s="6"/>
    </row>
    <row r="24" spans="2:6" ht="12.75">
      <c r="B24" s="6" t="s">
        <v>15</v>
      </c>
      <c r="C24" s="6" t="s">
        <v>67</v>
      </c>
      <c r="D24" s="6"/>
      <c r="E24" s="6" t="s">
        <v>128</v>
      </c>
      <c r="F24" s="6"/>
    </row>
    <row r="25" spans="2:6" ht="25.5">
      <c r="B25" s="6" t="s">
        <v>16</v>
      </c>
      <c r="C25" s="6" t="s">
        <v>68</v>
      </c>
      <c r="D25" s="6"/>
      <c r="E25" s="6" t="s">
        <v>129</v>
      </c>
      <c r="F25" s="6"/>
    </row>
    <row r="26" spans="2:6" ht="25.5">
      <c r="B26" s="6" t="s">
        <v>17</v>
      </c>
      <c r="C26" s="6"/>
      <c r="D26" s="6"/>
      <c r="E26" s="6" t="s">
        <v>95</v>
      </c>
      <c r="F26" s="6"/>
    </row>
    <row r="27" spans="2:6" ht="25.5">
      <c r="B27" s="6" t="s">
        <v>18</v>
      </c>
      <c r="C27" s="22" t="s">
        <v>70</v>
      </c>
      <c r="D27" s="6"/>
      <c r="E27" s="6"/>
      <c r="F27" s="6"/>
    </row>
    <row r="28" spans="2:6" ht="25.5">
      <c r="B28" s="6" t="s">
        <v>19</v>
      </c>
      <c r="C28" s="6" t="s">
        <v>75</v>
      </c>
      <c r="D28" s="6"/>
      <c r="E28" s="22" t="s">
        <v>96</v>
      </c>
      <c r="F28" s="6"/>
    </row>
    <row r="29" spans="2:6" ht="25.5">
      <c r="B29" s="6" t="s">
        <v>20</v>
      </c>
      <c r="C29" s="6" t="s">
        <v>69</v>
      </c>
      <c r="D29" s="6"/>
      <c r="E29" s="6" t="s">
        <v>97</v>
      </c>
      <c r="F29" s="6"/>
    </row>
    <row r="30" spans="2:6" ht="12.75">
      <c r="B30" s="6" t="s">
        <v>21</v>
      </c>
      <c r="C30" s="6"/>
      <c r="D30" s="6"/>
      <c r="E30" s="6" t="s">
        <v>98</v>
      </c>
      <c r="F30" s="6"/>
    </row>
    <row r="31" spans="2:6" ht="25.5">
      <c r="B31" s="6"/>
      <c r="C31" s="22" t="s">
        <v>72</v>
      </c>
      <c r="D31" s="6"/>
      <c r="E31" s="6" t="s">
        <v>99</v>
      </c>
      <c r="F31" s="6"/>
    </row>
    <row r="32" spans="2:6" ht="12.75">
      <c r="B32" s="22" t="s">
        <v>39</v>
      </c>
      <c r="C32" s="6" t="s">
        <v>74</v>
      </c>
      <c r="D32" s="6"/>
      <c r="E32" s="6" t="s">
        <v>100</v>
      </c>
      <c r="F32" s="6"/>
    </row>
    <row r="33" spans="2:6" ht="25.5">
      <c r="B33" s="6" t="s">
        <v>40</v>
      </c>
      <c r="C33" s="6" t="s">
        <v>76</v>
      </c>
      <c r="D33" s="6"/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73</v>
      </c>
      <c r="D35" s="6"/>
      <c r="F35" s="6"/>
    </row>
    <row r="36" spans="2:6" ht="12.75">
      <c r="B36" s="6" t="s">
        <v>43</v>
      </c>
      <c r="C36" s="6" t="s">
        <v>49</v>
      </c>
      <c r="D36" s="6"/>
      <c r="F36" s="6"/>
    </row>
    <row r="37" spans="2:6" ht="12.75">
      <c r="B37" s="6" t="s">
        <v>44</v>
      </c>
      <c r="C37" s="6" t="s">
        <v>86</v>
      </c>
      <c r="D37" s="6"/>
      <c r="F37" s="6"/>
    </row>
    <row r="38" spans="2:6" ht="12.75">
      <c r="B38" s="6" t="s">
        <v>45</v>
      </c>
      <c r="C38" s="6"/>
      <c r="D38" s="6"/>
      <c r="E38" s="6"/>
      <c r="F38" s="6"/>
    </row>
    <row r="39" spans="2:6" ht="12.75">
      <c r="B39" s="6" t="s">
        <v>46</v>
      </c>
      <c r="C39" s="6"/>
      <c r="D39" s="6"/>
      <c r="E39" s="6"/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30"/>
      <c r="E42" s="6"/>
      <c r="F42" s="6"/>
    </row>
    <row r="43" spans="2:6" ht="12.75">
      <c r="B43" s="6"/>
      <c r="C43" s="6"/>
      <c r="D43" s="31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2"/>
      <c r="F47" s="6"/>
    </row>
    <row r="48" spans="2:6" ht="12.75">
      <c r="B48" s="6"/>
      <c r="C48" s="6"/>
      <c r="D48" s="6"/>
      <c r="E48" s="32"/>
      <c r="F48" s="6"/>
    </row>
    <row r="49" spans="2:6" ht="12.75">
      <c r="B49" s="6"/>
      <c r="C49" s="6"/>
      <c r="D49" s="6"/>
      <c r="E49" s="32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2009-01-27T16:19:47Z</dcterms:modified>
  <cp:category/>
  <cp:version/>
  <cp:contentType/>
  <cp:contentStatus/>
</cp:coreProperties>
</file>